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AquestLlibreDeTreball" hidePivotFieldList="1" defaultThemeVersion="124226"/>
  <bookViews>
    <workbookView xWindow="360" yWindow="345" windowWidth="14940" windowHeight="7815" activeTab="3"/>
  </bookViews>
  <sheets>
    <sheet name="Fitxa Tècnica" sheetId="8" r:id="rId1"/>
    <sheet name="Index" sheetId="10" r:id="rId2"/>
    <sheet name="Resum" sheetId="7" r:id="rId3"/>
    <sheet name="Taules" sheetId="1" r:id="rId4"/>
    <sheet name="Taules comparativa" sheetId="6" state="hidden" r:id="rId5"/>
    <sheet name="Full1" sheetId="9" state="hidden" r:id="rId6"/>
  </sheets>
  <definedNames>
    <definedName name="_2.3_FACTORS_DE_CONTRACTACIÓ">Taules!#REF!</definedName>
    <definedName name="_2.4_SATISFACCIÓ">Taules!#REF!</definedName>
    <definedName name="_DESENVOLUPADES">Taules!#REF!</definedName>
    <definedName name="_I_UBICACIÓ">#REF!</definedName>
    <definedName name="ACADÈMIQUES">Taules!#REF!</definedName>
    <definedName name="ÀMBIT">Taules!#REF!</definedName>
    <definedName name="ANTECEDENTS">Taules!#REF!</definedName>
    <definedName name="ANY_INICI">Taules!#REF!</definedName>
    <definedName name="_xlnm.Print_Area" localSheetId="3">Taules!$B$1:$AA$987</definedName>
    <definedName name="BRANCA">Taules!#REF!</definedName>
    <definedName name="COGNITIVES">Taules!#REF!</definedName>
    <definedName name="COM_EVOLUCIÓ">#REF!</definedName>
    <definedName name="COM_GUANYS">#REF!</definedName>
    <definedName name="COM_MOBILITAT">#REF!</definedName>
    <definedName name="COM_PRIMERA_FEINA">#REF!</definedName>
    <definedName name="COM_REQUISITS">#REF!</definedName>
    <definedName name="COM_STISFACCIÓ_FEINA">#REF!</definedName>
    <definedName name="COM_TEMPS_RESERCA">#REF!</definedName>
    <definedName name="COM_TIPUS_CONTRACTE">#REF!</definedName>
    <definedName name="DIFICULTATS">Taules!#REF!</definedName>
    <definedName name="DURADA">Taules!#REF!</definedName>
    <definedName name="ESTATUS">Taules!#REF!</definedName>
    <definedName name="ESTATUS_D_INSERCIÓ">#REF!</definedName>
    <definedName name="FORMACIÓ_CONTINUADA">Taules!#REF!</definedName>
    <definedName name="FUNCIONS">Taules!#REF!</definedName>
    <definedName name="GÈNERE">#REF!</definedName>
    <definedName name="GRADUATS_NO_OCUPATS">Taules!#REF!</definedName>
    <definedName name="GRAF_ACADÈMIQUES">#REF!</definedName>
    <definedName name="GRAF_ÀMBIT">#REF!</definedName>
    <definedName name="GRAF_BRANCA">#REF!</definedName>
    <definedName name="GRAF_COGNITIVES">#REF!</definedName>
    <definedName name="GRAF_DIFICULTATS">#REF!</definedName>
    <definedName name="GRAF_DURADA">#REF!</definedName>
    <definedName name="GRAF_ESTATUS">#REF!</definedName>
    <definedName name="GRAF_FACTORS_CONTRACTACIÓ">#REF!</definedName>
    <definedName name="GRAF_FORMACIÓ">#REF!</definedName>
    <definedName name="GRAF_FUNCIONS">#REF!</definedName>
    <definedName name="GRAF_GÈNERE">#REF!</definedName>
    <definedName name="GRAF_GUANYS">#REF!</definedName>
    <definedName name="GRAF_INSTRUMENTALS">#REF!</definedName>
    <definedName name="GRAF_INTERPERSONALS">#REF!</definedName>
    <definedName name="GRAF_MITJANS">#REF!</definedName>
    <definedName name="GRAF_MOBILITAT">#REF!</definedName>
    <definedName name="GRAF_NIVELL">#REF!</definedName>
    <definedName name="GRAF_NOTA">#REF!</definedName>
    <definedName name="GRAF_OCUPACIÓ">#REF!</definedName>
    <definedName name="GRAF_POBLACIÓ">#REF!</definedName>
    <definedName name="GRAF_PRIMERA_FEINA">#REF!</definedName>
    <definedName name="GRAF_REBUIG">#REF!</definedName>
    <definedName name="GRAF_REQUISITS">#REF!</definedName>
    <definedName name="GRAF_SATISF_CARRERA">#REF!</definedName>
    <definedName name="GRAF_SATISFACCIÓ">#REF!</definedName>
    <definedName name="GRAF_TIPUS">#REF!</definedName>
    <definedName name="GRAF_TIPUS_CONTRACTE">#REF!</definedName>
    <definedName name="GRAF_TIPUS_JORNADA">#REF!</definedName>
    <definedName name="GRAF_VIA">#REF!</definedName>
    <definedName name="GUANYS">Taules!#REF!</definedName>
    <definedName name="INACTIUS">Taules!#REF!</definedName>
    <definedName name="INSTRUMENTALS">Taules!#REF!</definedName>
    <definedName name="INTERPERSONALS">Taules!#REF!</definedName>
    <definedName name="MITJANS_UTILITZATS">Taules!#REF!</definedName>
    <definedName name="MOBILITAT">Taules!#REF!</definedName>
    <definedName name="NIVELL_D_ESTUDIS">Taules!#REF!</definedName>
    <definedName name="NOTA">Taules!#REF!</definedName>
    <definedName name="OCUPACIÓ_ACTUAL">Taules!#REF!</definedName>
    <definedName name="POBLACIÓ">Taules!$C$14</definedName>
    <definedName name="POBLACIÓ__MOSTRA">#REF!</definedName>
    <definedName name="PRIMERA_FEINA">Taules!#REF!</definedName>
    <definedName name="REBUIG">Taules!#REF!</definedName>
    <definedName name="REQUISITS">Taules!#REF!</definedName>
    <definedName name="SATISFACCIÓ__CARRERA_I_UNIVERSITAT">Taules!#REF!</definedName>
    <definedName name="TAMANY">Taules!#REF!</definedName>
    <definedName name="TEMPS_DE_RECERCA">Taules!#REF!</definedName>
    <definedName name="TIPUS_DE_CONTRACTE">Taules!#REF!</definedName>
    <definedName name="TIPUS_DE_JORNADA">Taules!#REF!</definedName>
    <definedName name="VIA">Taules!#REF!</definedName>
  </definedNames>
  <calcPr calcId="145621"/>
</workbook>
</file>

<file path=xl/calcChain.xml><?xml version="1.0" encoding="utf-8"?>
<calcChain xmlns="http://schemas.openxmlformats.org/spreadsheetml/2006/main">
  <c r="X111" i="1" l="1"/>
  <c r="V111" i="1"/>
  <c r="T111" i="1"/>
  <c r="R111" i="1"/>
  <c r="B2" i="1" l="1"/>
  <c r="C20" i="1"/>
  <c r="F20" i="1"/>
  <c r="H20" i="1"/>
  <c r="J20" i="1"/>
  <c r="L20" i="1"/>
  <c r="N20" i="1"/>
  <c r="P20" i="1"/>
  <c r="R20" i="1"/>
  <c r="C21" i="1"/>
  <c r="F21" i="1"/>
  <c r="H21" i="1"/>
  <c r="J21" i="1"/>
  <c r="L21" i="1"/>
  <c r="N21" i="1"/>
  <c r="P21" i="1"/>
  <c r="R21" i="1"/>
  <c r="C22" i="1"/>
  <c r="F22" i="1"/>
  <c r="H22" i="1"/>
  <c r="J22" i="1"/>
  <c r="L22" i="1"/>
  <c r="N22" i="1"/>
  <c r="P22" i="1"/>
  <c r="R22" i="1"/>
  <c r="C23" i="1"/>
  <c r="F23" i="1"/>
  <c r="H23" i="1"/>
  <c r="J23" i="1"/>
  <c r="L23" i="1"/>
  <c r="N23" i="1"/>
  <c r="P23" i="1"/>
  <c r="R23" i="1"/>
  <c r="D25" i="1"/>
  <c r="E25" i="1"/>
  <c r="G25" i="1"/>
  <c r="I25" i="1"/>
  <c r="K25" i="1"/>
  <c r="M25" i="1"/>
  <c r="O25" i="1"/>
  <c r="Q25" i="1"/>
  <c r="C53" i="1"/>
  <c r="E53" i="1"/>
  <c r="G53" i="1"/>
  <c r="I53" i="1"/>
  <c r="K53" i="1"/>
  <c r="M53" i="1"/>
  <c r="W53" i="1"/>
  <c r="T53" i="1" s="1"/>
  <c r="C54" i="1"/>
  <c r="E54" i="1"/>
  <c r="G54" i="1"/>
  <c r="I54" i="1"/>
  <c r="K54" i="1"/>
  <c r="M54" i="1"/>
  <c r="W54" i="1"/>
  <c r="P54" i="1" s="1"/>
  <c r="C55" i="1"/>
  <c r="E55" i="1"/>
  <c r="G55" i="1"/>
  <c r="I55" i="1"/>
  <c r="K55" i="1"/>
  <c r="M55" i="1"/>
  <c r="W55" i="1"/>
  <c r="P55" i="1" s="1"/>
  <c r="C56" i="1"/>
  <c r="E56" i="1"/>
  <c r="G56" i="1"/>
  <c r="I56" i="1"/>
  <c r="K56" i="1"/>
  <c r="M56" i="1"/>
  <c r="W56" i="1"/>
  <c r="T56" i="1" s="1"/>
  <c r="D58" i="1"/>
  <c r="F58" i="1"/>
  <c r="H58" i="1"/>
  <c r="J58" i="1"/>
  <c r="L58" i="1"/>
  <c r="M58" i="1" s="1"/>
  <c r="N58" i="1"/>
  <c r="O58" i="1"/>
  <c r="Q58" i="1"/>
  <c r="S58" i="1"/>
  <c r="U58" i="1"/>
  <c r="C66" i="1"/>
  <c r="V66" i="1"/>
  <c r="K66" i="1" s="1"/>
  <c r="C67" i="1"/>
  <c r="V67" i="1"/>
  <c r="G67" i="1" s="1"/>
  <c r="C68" i="1"/>
  <c r="V68" i="1"/>
  <c r="G68" i="1" s="1"/>
  <c r="C69" i="1"/>
  <c r="V69" i="1"/>
  <c r="K69" i="1" s="1"/>
  <c r="D71" i="1"/>
  <c r="F71" i="1"/>
  <c r="H71" i="1"/>
  <c r="J71" i="1"/>
  <c r="L71" i="1"/>
  <c r="N71" i="1"/>
  <c r="P71" i="1"/>
  <c r="R71" i="1"/>
  <c r="T71" i="1"/>
  <c r="C96" i="1"/>
  <c r="J96" i="1"/>
  <c r="G96" i="1" s="1"/>
  <c r="C97" i="1"/>
  <c r="J97" i="1"/>
  <c r="E97" i="1" s="1"/>
  <c r="D99" i="1"/>
  <c r="F99" i="1"/>
  <c r="H99" i="1"/>
  <c r="C106" i="1"/>
  <c r="P106" i="1"/>
  <c r="E106" i="1" s="1"/>
  <c r="Y106" i="1"/>
  <c r="R106" i="1" s="1"/>
  <c r="C107" i="1"/>
  <c r="P107" i="1"/>
  <c r="I107" i="1" s="1"/>
  <c r="Y107" i="1"/>
  <c r="R107" i="1" s="1"/>
  <c r="C108" i="1"/>
  <c r="P108" i="1"/>
  <c r="I108" i="1" s="1"/>
  <c r="Y108" i="1"/>
  <c r="X108" i="1" s="1"/>
  <c r="C109" i="1"/>
  <c r="P109" i="1"/>
  <c r="E109" i="1" s="1"/>
  <c r="Y109" i="1"/>
  <c r="V109" i="1" s="1"/>
  <c r="D111" i="1"/>
  <c r="F111" i="1"/>
  <c r="H111" i="1"/>
  <c r="J111" i="1"/>
  <c r="L111" i="1"/>
  <c r="N111" i="1"/>
  <c r="Q111" i="1"/>
  <c r="S111" i="1"/>
  <c r="U111" i="1"/>
  <c r="W111" i="1"/>
  <c r="C119" i="1"/>
  <c r="P119" i="1"/>
  <c r="I119" i="1" s="1"/>
  <c r="C120" i="1"/>
  <c r="P120" i="1"/>
  <c r="G120" i="1" s="1"/>
  <c r="C121" i="1"/>
  <c r="P121" i="1"/>
  <c r="G121" i="1" s="1"/>
  <c r="C122" i="1"/>
  <c r="P122" i="1"/>
  <c r="G122" i="1" s="1"/>
  <c r="D124" i="1"/>
  <c r="F124" i="1"/>
  <c r="J124" i="1"/>
  <c r="L124" i="1"/>
  <c r="N124" i="1"/>
  <c r="J126" i="1"/>
  <c r="M126" i="1"/>
  <c r="C146" i="1"/>
  <c r="J146" i="1"/>
  <c r="I146" i="1" s="1"/>
  <c r="Q146" i="1"/>
  <c r="C147" i="1"/>
  <c r="J147" i="1"/>
  <c r="I147" i="1" s="1"/>
  <c r="Q147" i="1"/>
  <c r="C148" i="1"/>
  <c r="J148" i="1"/>
  <c r="G148" i="1" s="1"/>
  <c r="Q148" i="1"/>
  <c r="C149" i="1"/>
  <c r="J149" i="1"/>
  <c r="E149" i="1" s="1"/>
  <c r="Q149" i="1"/>
  <c r="D151" i="1"/>
  <c r="F151" i="1"/>
  <c r="H151" i="1"/>
  <c r="K151" i="1"/>
  <c r="M151" i="1"/>
  <c r="O151" i="1"/>
  <c r="C175" i="1"/>
  <c r="L175" i="1"/>
  <c r="E175" i="1" s="1"/>
  <c r="C176" i="1"/>
  <c r="L176" i="1"/>
  <c r="K176" i="1" s="1"/>
  <c r="C177" i="1"/>
  <c r="L177" i="1"/>
  <c r="E177" i="1" s="1"/>
  <c r="C178" i="1"/>
  <c r="L178" i="1"/>
  <c r="K178" i="1" s="1"/>
  <c r="D180" i="1"/>
  <c r="F180" i="1"/>
  <c r="H180" i="1"/>
  <c r="J180" i="1"/>
  <c r="S175" i="1"/>
  <c r="X175" i="1"/>
  <c r="N175" i="1" s="1"/>
  <c r="S176" i="1"/>
  <c r="X176" i="1"/>
  <c r="N176" i="1" s="1"/>
  <c r="S177" i="1"/>
  <c r="X177" i="1"/>
  <c r="N177" i="1" s="1"/>
  <c r="S178" i="1"/>
  <c r="X178" i="1"/>
  <c r="N178" i="1" s="1"/>
  <c r="M180" i="1"/>
  <c r="O180" i="1"/>
  <c r="Q180" i="1"/>
  <c r="T180" i="1"/>
  <c r="V180" i="1"/>
  <c r="C191" i="1"/>
  <c r="J191" i="1"/>
  <c r="E191" i="1" s="1"/>
  <c r="AA191" i="1"/>
  <c r="L191" i="1" s="1"/>
  <c r="C192" i="1"/>
  <c r="J192" i="1"/>
  <c r="I192" i="1" s="1"/>
  <c r="AA192" i="1"/>
  <c r="P192" i="1" s="1"/>
  <c r="C193" i="1"/>
  <c r="J193" i="1"/>
  <c r="E193" i="1" s="1"/>
  <c r="AA193" i="1"/>
  <c r="L193" i="1" s="1"/>
  <c r="C194" i="1"/>
  <c r="J194" i="1"/>
  <c r="I194" i="1" s="1"/>
  <c r="AA194" i="1"/>
  <c r="P194" i="1" s="1"/>
  <c r="D196" i="1"/>
  <c r="F196" i="1"/>
  <c r="H196" i="1"/>
  <c r="K196" i="1"/>
  <c r="M196" i="1"/>
  <c r="O196" i="1"/>
  <c r="Q196" i="1"/>
  <c r="S196" i="1"/>
  <c r="U196" i="1"/>
  <c r="W196" i="1"/>
  <c r="Y196" i="1"/>
  <c r="C203" i="1"/>
  <c r="P203" i="1"/>
  <c r="E203" i="1" s="1"/>
  <c r="C204" i="1"/>
  <c r="P204" i="1"/>
  <c r="E204" i="1" s="1"/>
  <c r="C205" i="1"/>
  <c r="P205" i="1"/>
  <c r="E205" i="1" s="1"/>
  <c r="C206" i="1"/>
  <c r="P206" i="1"/>
  <c r="E206" i="1" s="1"/>
  <c r="D208" i="1"/>
  <c r="F208" i="1"/>
  <c r="H208" i="1"/>
  <c r="J208" i="1"/>
  <c r="L208" i="1"/>
  <c r="N208" i="1"/>
  <c r="C239" i="1"/>
  <c r="R239" i="1"/>
  <c r="K239" i="1" s="1"/>
  <c r="C240" i="1"/>
  <c r="R240" i="1"/>
  <c r="I240" i="1" s="1"/>
  <c r="C241" i="1"/>
  <c r="R241" i="1"/>
  <c r="G241" i="1" s="1"/>
  <c r="C242" i="1"/>
  <c r="R242" i="1"/>
  <c r="D244" i="1"/>
  <c r="F244" i="1"/>
  <c r="H244" i="1"/>
  <c r="J244" i="1"/>
  <c r="L244" i="1"/>
  <c r="N244" i="1"/>
  <c r="P244" i="1"/>
  <c r="C250" i="1"/>
  <c r="R250" i="1"/>
  <c r="O250" i="1" s="1"/>
  <c r="C251" i="1"/>
  <c r="R251" i="1"/>
  <c r="K251" i="1" s="1"/>
  <c r="C252" i="1"/>
  <c r="R252" i="1"/>
  <c r="I252" i="1" s="1"/>
  <c r="C253" i="1"/>
  <c r="R253" i="1"/>
  <c r="G253" i="1" s="1"/>
  <c r="D255" i="1"/>
  <c r="F255" i="1"/>
  <c r="H255" i="1"/>
  <c r="J255" i="1"/>
  <c r="L255" i="1"/>
  <c r="N255" i="1"/>
  <c r="P255" i="1"/>
  <c r="C261" i="1"/>
  <c r="R261" i="1"/>
  <c r="G261" i="1" s="1"/>
  <c r="C262" i="1"/>
  <c r="R262" i="1"/>
  <c r="E262" i="1" s="1"/>
  <c r="C263" i="1"/>
  <c r="R263" i="1"/>
  <c r="K263" i="1" s="1"/>
  <c r="C264" i="1"/>
  <c r="R264" i="1"/>
  <c r="I264" i="1" s="1"/>
  <c r="D266" i="1"/>
  <c r="F266" i="1"/>
  <c r="H266" i="1"/>
  <c r="J266" i="1"/>
  <c r="L266" i="1"/>
  <c r="N266" i="1"/>
  <c r="P266" i="1"/>
  <c r="C273" i="1"/>
  <c r="R273" i="1"/>
  <c r="I273" i="1" s="1"/>
  <c r="C274" i="1"/>
  <c r="R274" i="1"/>
  <c r="G274" i="1" s="1"/>
  <c r="C275" i="1"/>
  <c r="R275" i="1"/>
  <c r="E275" i="1" s="1"/>
  <c r="C276" i="1"/>
  <c r="R276" i="1"/>
  <c r="K276" i="1" s="1"/>
  <c r="D278" i="1"/>
  <c r="F278" i="1"/>
  <c r="H278" i="1"/>
  <c r="J278" i="1"/>
  <c r="L278" i="1"/>
  <c r="N278" i="1"/>
  <c r="P278" i="1"/>
  <c r="C305" i="1"/>
  <c r="R305" i="1"/>
  <c r="K305" i="1" s="1"/>
  <c r="C306" i="1"/>
  <c r="R306" i="1"/>
  <c r="I306" i="1" s="1"/>
  <c r="C307" i="1"/>
  <c r="R307" i="1"/>
  <c r="G307" i="1" s="1"/>
  <c r="C308" i="1"/>
  <c r="R308" i="1"/>
  <c r="E308" i="1" s="1"/>
  <c r="D310" i="1"/>
  <c r="F310" i="1"/>
  <c r="H310" i="1"/>
  <c r="J310" i="1"/>
  <c r="L310" i="1"/>
  <c r="N310" i="1"/>
  <c r="P310" i="1"/>
  <c r="C321" i="1"/>
  <c r="R321" i="1"/>
  <c r="E321" i="1" s="1"/>
  <c r="C322" i="1"/>
  <c r="R322" i="1"/>
  <c r="K322" i="1" s="1"/>
  <c r="C323" i="1"/>
  <c r="R323" i="1"/>
  <c r="I323" i="1" s="1"/>
  <c r="C324" i="1"/>
  <c r="R324" i="1"/>
  <c r="G324" i="1" s="1"/>
  <c r="D326" i="1"/>
  <c r="F326" i="1"/>
  <c r="H326" i="1"/>
  <c r="J326" i="1"/>
  <c r="L326" i="1"/>
  <c r="N326" i="1"/>
  <c r="P326" i="1"/>
  <c r="C332" i="1"/>
  <c r="R332" i="1"/>
  <c r="G332" i="1" s="1"/>
  <c r="C333" i="1"/>
  <c r="R333" i="1"/>
  <c r="E333" i="1" s="1"/>
  <c r="C334" i="1"/>
  <c r="R334" i="1"/>
  <c r="K334" i="1" s="1"/>
  <c r="C335" i="1"/>
  <c r="R335" i="1"/>
  <c r="I335" i="1" s="1"/>
  <c r="D337" i="1"/>
  <c r="F337" i="1"/>
  <c r="H337" i="1"/>
  <c r="J337" i="1"/>
  <c r="L337" i="1"/>
  <c r="N337" i="1"/>
  <c r="P337" i="1"/>
  <c r="C370" i="1"/>
  <c r="R370" i="1"/>
  <c r="I370" i="1" s="1"/>
  <c r="C371" i="1"/>
  <c r="R371" i="1"/>
  <c r="G371" i="1" s="1"/>
  <c r="C372" i="1"/>
  <c r="R372" i="1"/>
  <c r="E372" i="1" s="1"/>
  <c r="C373" i="1"/>
  <c r="R373" i="1"/>
  <c r="K373" i="1" s="1"/>
  <c r="D375" i="1"/>
  <c r="F375" i="1"/>
  <c r="H375" i="1"/>
  <c r="J375" i="1"/>
  <c r="L375" i="1"/>
  <c r="N375" i="1"/>
  <c r="P375" i="1"/>
  <c r="C381" i="1"/>
  <c r="R381" i="1"/>
  <c r="K381" i="1" s="1"/>
  <c r="C382" i="1"/>
  <c r="R382" i="1"/>
  <c r="I382" i="1" s="1"/>
  <c r="C383" i="1"/>
  <c r="R383" i="1"/>
  <c r="G383" i="1" s="1"/>
  <c r="C384" i="1"/>
  <c r="R384" i="1"/>
  <c r="K384" i="1" s="1"/>
  <c r="D386" i="1"/>
  <c r="F386" i="1"/>
  <c r="H386" i="1"/>
  <c r="J386" i="1"/>
  <c r="L386" i="1"/>
  <c r="N386" i="1"/>
  <c r="P386" i="1"/>
  <c r="C416" i="1"/>
  <c r="R416" i="1"/>
  <c r="E416" i="1" s="1"/>
  <c r="C417" i="1"/>
  <c r="R417" i="1"/>
  <c r="K417" i="1" s="1"/>
  <c r="C418" i="1"/>
  <c r="R418" i="1"/>
  <c r="I418" i="1" s="1"/>
  <c r="C419" i="1"/>
  <c r="R419" i="1"/>
  <c r="I419" i="1" s="1"/>
  <c r="D421" i="1"/>
  <c r="F421" i="1"/>
  <c r="H421" i="1"/>
  <c r="J421" i="1"/>
  <c r="L421" i="1"/>
  <c r="N421" i="1"/>
  <c r="P421" i="1"/>
  <c r="C427" i="1"/>
  <c r="R427" i="1"/>
  <c r="Q427" i="1" s="1"/>
  <c r="C428" i="1"/>
  <c r="R428" i="1"/>
  <c r="K428" i="1" s="1"/>
  <c r="C429" i="1"/>
  <c r="R429" i="1"/>
  <c r="I429" i="1" s="1"/>
  <c r="C430" i="1"/>
  <c r="R430" i="1"/>
  <c r="G430" i="1" s="1"/>
  <c r="D432" i="1"/>
  <c r="F432" i="1"/>
  <c r="H432" i="1"/>
  <c r="J432" i="1"/>
  <c r="L432" i="1"/>
  <c r="N432" i="1"/>
  <c r="P432" i="1"/>
  <c r="C438" i="1"/>
  <c r="R438" i="1"/>
  <c r="G438" i="1" s="1"/>
  <c r="C439" i="1"/>
  <c r="R439" i="1"/>
  <c r="E439" i="1" s="1"/>
  <c r="C440" i="1"/>
  <c r="R440" i="1"/>
  <c r="K440" i="1" s="1"/>
  <c r="C441" i="1"/>
  <c r="R441" i="1"/>
  <c r="I441" i="1" s="1"/>
  <c r="D443" i="1"/>
  <c r="F443" i="1"/>
  <c r="H443" i="1"/>
  <c r="J443" i="1"/>
  <c r="L443" i="1"/>
  <c r="N443" i="1"/>
  <c r="P443" i="1"/>
  <c r="C479" i="1"/>
  <c r="R479" i="1"/>
  <c r="I479" i="1" s="1"/>
  <c r="C480" i="1"/>
  <c r="R480" i="1"/>
  <c r="G480" i="1" s="1"/>
  <c r="C481" i="1"/>
  <c r="R481" i="1"/>
  <c r="E481" i="1" s="1"/>
  <c r="C482" i="1"/>
  <c r="R482" i="1"/>
  <c r="K482" i="1" s="1"/>
  <c r="D484" i="1"/>
  <c r="F484" i="1"/>
  <c r="H484" i="1"/>
  <c r="J484" i="1"/>
  <c r="L484" i="1"/>
  <c r="N484" i="1"/>
  <c r="P484" i="1"/>
  <c r="C490" i="1"/>
  <c r="R490" i="1"/>
  <c r="K490" i="1" s="1"/>
  <c r="C491" i="1"/>
  <c r="R491" i="1"/>
  <c r="E491" i="1" s="1"/>
  <c r="C492" i="1"/>
  <c r="R492" i="1"/>
  <c r="G492" i="1" s="1"/>
  <c r="C493" i="1"/>
  <c r="R493" i="1"/>
  <c r="G493" i="1" s="1"/>
  <c r="D495" i="1"/>
  <c r="F495" i="1"/>
  <c r="H495" i="1"/>
  <c r="J495" i="1"/>
  <c r="L495" i="1"/>
  <c r="N495" i="1"/>
  <c r="P495" i="1"/>
  <c r="C509" i="1"/>
  <c r="R509" i="1"/>
  <c r="G509" i="1" s="1"/>
  <c r="C510" i="1"/>
  <c r="R510" i="1"/>
  <c r="G510" i="1" s="1"/>
  <c r="C511" i="1"/>
  <c r="R511" i="1"/>
  <c r="E511" i="1" s="1"/>
  <c r="C512" i="1"/>
  <c r="R512" i="1"/>
  <c r="G512" i="1" s="1"/>
  <c r="D514" i="1"/>
  <c r="F514" i="1"/>
  <c r="H514" i="1"/>
  <c r="J514" i="1"/>
  <c r="L514" i="1"/>
  <c r="N514" i="1"/>
  <c r="P514" i="1"/>
  <c r="C520" i="1"/>
  <c r="R520" i="1"/>
  <c r="G520" i="1" s="1"/>
  <c r="C521" i="1"/>
  <c r="R521" i="1"/>
  <c r="E521" i="1" s="1"/>
  <c r="C522" i="1"/>
  <c r="R522" i="1"/>
  <c r="K522" i="1" s="1"/>
  <c r="C523" i="1"/>
  <c r="R523" i="1"/>
  <c r="I523" i="1" s="1"/>
  <c r="D525" i="1"/>
  <c r="F525" i="1"/>
  <c r="H525" i="1"/>
  <c r="J525" i="1"/>
  <c r="L525" i="1"/>
  <c r="N525" i="1"/>
  <c r="P525" i="1"/>
  <c r="C531" i="1"/>
  <c r="R531" i="1"/>
  <c r="I531" i="1" s="1"/>
  <c r="C532" i="1"/>
  <c r="R532" i="1"/>
  <c r="G532" i="1" s="1"/>
  <c r="C533" i="1"/>
  <c r="R533" i="1"/>
  <c r="G533" i="1" s="1"/>
  <c r="C534" i="1"/>
  <c r="R534" i="1"/>
  <c r="E534" i="1" s="1"/>
  <c r="D536" i="1"/>
  <c r="F536" i="1"/>
  <c r="H536" i="1"/>
  <c r="J536" i="1"/>
  <c r="L536" i="1"/>
  <c r="N536" i="1"/>
  <c r="P536" i="1"/>
  <c r="C573" i="1"/>
  <c r="R573" i="1"/>
  <c r="K573" i="1" s="1"/>
  <c r="C574" i="1"/>
  <c r="R574" i="1"/>
  <c r="I574" i="1" s="1"/>
  <c r="C575" i="1"/>
  <c r="R575" i="1"/>
  <c r="G575" i="1" s="1"/>
  <c r="C576" i="1"/>
  <c r="R576" i="1"/>
  <c r="I576" i="1" s="1"/>
  <c r="D578" i="1"/>
  <c r="F578" i="1"/>
  <c r="H578" i="1"/>
  <c r="J578" i="1"/>
  <c r="L578" i="1"/>
  <c r="N578" i="1"/>
  <c r="P578" i="1"/>
  <c r="C584" i="1"/>
  <c r="R584" i="1"/>
  <c r="E584" i="1" s="1"/>
  <c r="C585" i="1"/>
  <c r="R585" i="1"/>
  <c r="K585" i="1" s="1"/>
  <c r="C586" i="1"/>
  <c r="R586" i="1"/>
  <c r="I586" i="1" s="1"/>
  <c r="C587" i="1"/>
  <c r="R587" i="1"/>
  <c r="G587" i="1" s="1"/>
  <c r="D589" i="1"/>
  <c r="F589" i="1"/>
  <c r="H589" i="1"/>
  <c r="J589" i="1"/>
  <c r="L589" i="1"/>
  <c r="N589" i="1"/>
  <c r="P589" i="1"/>
  <c r="C595" i="1"/>
  <c r="R595" i="1"/>
  <c r="C596" i="1"/>
  <c r="R596" i="1"/>
  <c r="E596" i="1" s="1"/>
  <c r="C597" i="1"/>
  <c r="R597" i="1"/>
  <c r="G597" i="1" s="1"/>
  <c r="C598" i="1"/>
  <c r="R598" i="1"/>
  <c r="G598" i="1" s="1"/>
  <c r="D600" i="1"/>
  <c r="F600" i="1"/>
  <c r="H600" i="1"/>
  <c r="J600" i="1"/>
  <c r="L600" i="1"/>
  <c r="N600" i="1"/>
  <c r="P600" i="1"/>
  <c r="C606" i="1"/>
  <c r="R606" i="1"/>
  <c r="K606" i="1" s="1"/>
  <c r="C607" i="1"/>
  <c r="R607" i="1"/>
  <c r="K607" i="1" s="1"/>
  <c r="C608" i="1"/>
  <c r="R608" i="1"/>
  <c r="E608" i="1" s="1"/>
  <c r="C609" i="1"/>
  <c r="R609" i="1"/>
  <c r="K609" i="1" s="1"/>
  <c r="D611" i="1"/>
  <c r="F611" i="1"/>
  <c r="H611" i="1"/>
  <c r="J611" i="1"/>
  <c r="L611" i="1"/>
  <c r="N611" i="1"/>
  <c r="P611" i="1"/>
  <c r="C644" i="1"/>
  <c r="R644" i="1"/>
  <c r="K644" i="1" s="1"/>
  <c r="C645" i="1"/>
  <c r="R645" i="1"/>
  <c r="K645" i="1" s="1"/>
  <c r="C646" i="1"/>
  <c r="R646" i="1"/>
  <c r="C647" i="1"/>
  <c r="R647" i="1"/>
  <c r="G647" i="1" s="1"/>
  <c r="D649" i="1"/>
  <c r="F649" i="1"/>
  <c r="H649" i="1"/>
  <c r="J649" i="1"/>
  <c r="L649" i="1"/>
  <c r="N649" i="1"/>
  <c r="P649" i="1"/>
  <c r="C664" i="1"/>
  <c r="J664" i="1"/>
  <c r="G664" i="1" s="1"/>
  <c r="Q664" i="1"/>
  <c r="C665" i="1"/>
  <c r="J665" i="1"/>
  <c r="E665" i="1" s="1"/>
  <c r="Q665" i="1"/>
  <c r="C666" i="1"/>
  <c r="J666" i="1"/>
  <c r="E666" i="1" s="1"/>
  <c r="Q666" i="1"/>
  <c r="C667" i="1"/>
  <c r="J667" i="1"/>
  <c r="Q667" i="1"/>
  <c r="D669" i="1"/>
  <c r="F669" i="1"/>
  <c r="H669" i="1"/>
  <c r="K669" i="1"/>
  <c r="M669" i="1"/>
  <c r="O669" i="1"/>
  <c r="C695" i="1"/>
  <c r="R695" i="1"/>
  <c r="K695" i="1" s="1"/>
  <c r="C696" i="1"/>
  <c r="R696" i="1"/>
  <c r="C697" i="1"/>
  <c r="R697" i="1"/>
  <c r="G697" i="1" s="1"/>
  <c r="C698" i="1"/>
  <c r="R698" i="1"/>
  <c r="K698" i="1" s="1"/>
  <c r="D700" i="1"/>
  <c r="F700" i="1"/>
  <c r="H700" i="1"/>
  <c r="J700" i="1"/>
  <c r="L700" i="1"/>
  <c r="N700" i="1"/>
  <c r="P700" i="1"/>
  <c r="C706" i="1"/>
  <c r="R706" i="1"/>
  <c r="K706" i="1" s="1"/>
  <c r="C707" i="1"/>
  <c r="R707" i="1"/>
  <c r="K707" i="1" s="1"/>
  <c r="C708" i="1"/>
  <c r="R708" i="1"/>
  <c r="C709" i="1"/>
  <c r="R709" i="1"/>
  <c r="G709" i="1" s="1"/>
  <c r="D711" i="1"/>
  <c r="F711" i="1"/>
  <c r="H711" i="1"/>
  <c r="J711" i="1"/>
  <c r="L711" i="1"/>
  <c r="N711" i="1"/>
  <c r="P711" i="1"/>
  <c r="C717" i="1"/>
  <c r="R717" i="1"/>
  <c r="G717" i="1" s="1"/>
  <c r="C718" i="1"/>
  <c r="R718" i="1"/>
  <c r="K718" i="1" s="1"/>
  <c r="C719" i="1"/>
  <c r="R719" i="1"/>
  <c r="K719" i="1" s="1"/>
  <c r="C720" i="1"/>
  <c r="R720" i="1"/>
  <c r="K720" i="1" s="1"/>
  <c r="D722" i="1"/>
  <c r="F722" i="1"/>
  <c r="H722" i="1"/>
  <c r="J722" i="1"/>
  <c r="L722" i="1"/>
  <c r="N722" i="1"/>
  <c r="P722" i="1"/>
  <c r="C732" i="1"/>
  <c r="R732" i="1"/>
  <c r="C733" i="1"/>
  <c r="R733" i="1"/>
  <c r="G733" i="1" s="1"/>
  <c r="C734" i="1"/>
  <c r="R734" i="1"/>
  <c r="K734" i="1" s="1"/>
  <c r="C735" i="1"/>
  <c r="R735" i="1"/>
  <c r="K735" i="1" s="1"/>
  <c r="D737" i="1"/>
  <c r="F737" i="1"/>
  <c r="H737" i="1"/>
  <c r="J737" i="1"/>
  <c r="L737" i="1"/>
  <c r="N737" i="1"/>
  <c r="P737" i="1"/>
  <c r="C762" i="1"/>
  <c r="R762" i="1"/>
  <c r="K762" i="1" s="1"/>
  <c r="C763" i="1"/>
  <c r="R763" i="1"/>
  <c r="C764" i="1"/>
  <c r="R764" i="1"/>
  <c r="G764" i="1" s="1"/>
  <c r="C765" i="1"/>
  <c r="R765" i="1"/>
  <c r="K765" i="1" s="1"/>
  <c r="D767" i="1"/>
  <c r="F767" i="1"/>
  <c r="H767" i="1"/>
  <c r="J767" i="1"/>
  <c r="L767" i="1"/>
  <c r="N767" i="1"/>
  <c r="P767" i="1"/>
  <c r="C778" i="1"/>
  <c r="R778" i="1"/>
  <c r="K778" i="1" s="1"/>
  <c r="C779" i="1"/>
  <c r="R779" i="1"/>
  <c r="K779" i="1" s="1"/>
  <c r="C780" i="1"/>
  <c r="R780" i="1"/>
  <c r="C781" i="1"/>
  <c r="R781" i="1"/>
  <c r="G781" i="1" s="1"/>
  <c r="D783" i="1"/>
  <c r="F783" i="1"/>
  <c r="H783" i="1"/>
  <c r="J783" i="1"/>
  <c r="L783" i="1"/>
  <c r="N783" i="1"/>
  <c r="P783" i="1"/>
  <c r="C789" i="1"/>
  <c r="R789" i="1"/>
  <c r="G789" i="1" s="1"/>
  <c r="C790" i="1"/>
  <c r="R790" i="1"/>
  <c r="E790" i="1" s="1"/>
  <c r="C791" i="1"/>
  <c r="R791" i="1"/>
  <c r="K791" i="1" s="1"/>
  <c r="C792" i="1"/>
  <c r="R792" i="1"/>
  <c r="K792" i="1" s="1"/>
  <c r="D794" i="1"/>
  <c r="F794" i="1"/>
  <c r="H794" i="1"/>
  <c r="J794" i="1"/>
  <c r="L794" i="1"/>
  <c r="N794" i="1"/>
  <c r="P794" i="1"/>
  <c r="C800" i="1"/>
  <c r="R800" i="1"/>
  <c r="C801" i="1"/>
  <c r="R801" i="1"/>
  <c r="G801" i="1" s="1"/>
  <c r="C802" i="1"/>
  <c r="R802" i="1"/>
  <c r="K802" i="1" s="1"/>
  <c r="C803" i="1"/>
  <c r="R803" i="1"/>
  <c r="K803" i="1" s="1"/>
  <c r="D805" i="1"/>
  <c r="F805" i="1"/>
  <c r="H805" i="1"/>
  <c r="J805" i="1"/>
  <c r="L805" i="1"/>
  <c r="N805" i="1"/>
  <c r="P805" i="1"/>
  <c r="C826" i="1"/>
  <c r="R826" i="1"/>
  <c r="K826" i="1" s="1"/>
  <c r="C827" i="1"/>
  <c r="R827" i="1"/>
  <c r="C828" i="1"/>
  <c r="R828" i="1"/>
  <c r="G828" i="1" s="1"/>
  <c r="C829" i="1"/>
  <c r="R829" i="1"/>
  <c r="G829" i="1" s="1"/>
  <c r="D831" i="1"/>
  <c r="F831" i="1"/>
  <c r="H831" i="1"/>
  <c r="J831" i="1"/>
  <c r="L831" i="1"/>
  <c r="N831" i="1"/>
  <c r="P831" i="1"/>
  <c r="C837" i="1"/>
  <c r="R837" i="1"/>
  <c r="G837" i="1" s="1"/>
  <c r="C838" i="1"/>
  <c r="R838" i="1"/>
  <c r="K838" i="1" s="1"/>
  <c r="C839" i="1"/>
  <c r="R839" i="1"/>
  <c r="G839" i="1" s="1"/>
  <c r="C840" i="1"/>
  <c r="R840" i="1"/>
  <c r="G840" i="1" s="1"/>
  <c r="D842" i="1"/>
  <c r="F842" i="1"/>
  <c r="H842" i="1"/>
  <c r="J842" i="1"/>
  <c r="L842" i="1"/>
  <c r="N842" i="1"/>
  <c r="P842" i="1"/>
  <c r="C872" i="1"/>
  <c r="R872" i="1"/>
  <c r="G872" i="1" s="1"/>
  <c r="C873" i="1"/>
  <c r="R873" i="1"/>
  <c r="K873" i="1" s="1"/>
  <c r="C874" i="1"/>
  <c r="R874" i="1"/>
  <c r="K874" i="1" s="1"/>
  <c r="C875" i="1"/>
  <c r="R875" i="1"/>
  <c r="G875" i="1" s="1"/>
  <c r="D877" i="1"/>
  <c r="F877" i="1"/>
  <c r="H877" i="1"/>
  <c r="J877" i="1"/>
  <c r="L877" i="1"/>
  <c r="N877" i="1"/>
  <c r="P877" i="1"/>
  <c r="C883" i="1"/>
  <c r="R883" i="1"/>
  <c r="K883" i="1" s="1"/>
  <c r="C884" i="1"/>
  <c r="R884" i="1"/>
  <c r="G884" i="1" s="1"/>
  <c r="C885" i="1"/>
  <c r="R885" i="1"/>
  <c r="G885" i="1" s="1"/>
  <c r="C886" i="1"/>
  <c r="R886" i="1"/>
  <c r="K886" i="1" s="1"/>
  <c r="D888" i="1"/>
  <c r="F888" i="1"/>
  <c r="H888" i="1"/>
  <c r="J888" i="1"/>
  <c r="L888" i="1"/>
  <c r="N888" i="1"/>
  <c r="P888" i="1"/>
  <c r="C912" i="1"/>
  <c r="R912" i="1"/>
  <c r="K912" i="1" s="1"/>
  <c r="C913" i="1"/>
  <c r="R913" i="1"/>
  <c r="K913" i="1" s="1"/>
  <c r="C914" i="1"/>
  <c r="R914" i="1"/>
  <c r="G914" i="1" s="1"/>
  <c r="C915" i="1"/>
  <c r="R915" i="1"/>
  <c r="G915" i="1" s="1"/>
  <c r="D917" i="1"/>
  <c r="F917" i="1"/>
  <c r="H917" i="1"/>
  <c r="J917" i="1"/>
  <c r="L917" i="1"/>
  <c r="N917" i="1"/>
  <c r="P917" i="1"/>
  <c r="C923" i="1"/>
  <c r="R923" i="1"/>
  <c r="G923" i="1" s="1"/>
  <c r="C924" i="1"/>
  <c r="R924" i="1"/>
  <c r="K924" i="1" s="1"/>
  <c r="C925" i="1"/>
  <c r="R925" i="1"/>
  <c r="G925" i="1" s="1"/>
  <c r="C926" i="1"/>
  <c r="R926" i="1"/>
  <c r="K926" i="1" s="1"/>
  <c r="D928" i="1"/>
  <c r="F928" i="1"/>
  <c r="H928" i="1"/>
  <c r="J928" i="1"/>
  <c r="L928" i="1"/>
  <c r="N928" i="1"/>
  <c r="P928" i="1"/>
  <c r="C950" i="1"/>
  <c r="R950" i="1"/>
  <c r="K950" i="1" s="1"/>
  <c r="C951" i="1"/>
  <c r="R951" i="1"/>
  <c r="O951" i="1" s="1"/>
  <c r="C952" i="1"/>
  <c r="R952" i="1"/>
  <c r="K952" i="1" s="1"/>
  <c r="C953" i="1"/>
  <c r="R953" i="1"/>
  <c r="D955" i="1"/>
  <c r="F955" i="1"/>
  <c r="H955" i="1"/>
  <c r="J955" i="1"/>
  <c r="L955" i="1"/>
  <c r="N955" i="1"/>
  <c r="P955" i="1"/>
  <c r="C972" i="1"/>
  <c r="R972" i="1"/>
  <c r="K972" i="1" s="1"/>
  <c r="C973" i="1"/>
  <c r="R973" i="1"/>
  <c r="K973" i="1" s="1"/>
  <c r="C974" i="1"/>
  <c r="R974" i="1"/>
  <c r="G974" i="1" s="1"/>
  <c r="C975" i="1"/>
  <c r="R975" i="1"/>
  <c r="K975" i="1" s="1"/>
  <c r="D977" i="1"/>
  <c r="F977" i="1"/>
  <c r="H977" i="1"/>
  <c r="J977" i="1"/>
  <c r="L977" i="1"/>
  <c r="N977" i="1"/>
  <c r="P977" i="1"/>
  <c r="E58" i="1" l="1"/>
  <c r="K58" i="1"/>
  <c r="R25" i="1"/>
  <c r="J25" i="1"/>
  <c r="O482" i="1"/>
  <c r="V192" i="1"/>
  <c r="G176" i="1"/>
  <c r="Q826" i="1"/>
  <c r="E264" i="1"/>
  <c r="G573" i="1"/>
  <c r="M803" i="1"/>
  <c r="G735" i="1"/>
  <c r="O645" i="1"/>
  <c r="Q596" i="1"/>
  <c r="I175" i="1"/>
  <c r="M645" i="1"/>
  <c r="G428" i="1"/>
  <c r="O707" i="1"/>
  <c r="M952" i="1"/>
  <c r="M719" i="1"/>
  <c r="M697" i="1"/>
  <c r="Q647" i="1"/>
  <c r="M479" i="1"/>
  <c r="E239" i="1"/>
  <c r="M108" i="1"/>
  <c r="K108" i="1"/>
  <c r="O239" i="1"/>
  <c r="O108" i="1"/>
  <c r="Q975" i="1"/>
  <c r="E973" i="1"/>
  <c r="M381" i="1"/>
  <c r="E335" i="1"/>
  <c r="M334" i="1"/>
  <c r="M263" i="1"/>
  <c r="L180" i="1"/>
  <c r="G180" i="1" s="1"/>
  <c r="X109" i="1"/>
  <c r="U67" i="1"/>
  <c r="I58" i="1"/>
  <c r="Q973" i="1"/>
  <c r="G826" i="1"/>
  <c r="Q733" i="1"/>
  <c r="Q709" i="1"/>
  <c r="M707" i="1"/>
  <c r="G698" i="1"/>
  <c r="I697" i="1"/>
  <c r="P666" i="1"/>
  <c r="I666" i="1"/>
  <c r="M647" i="1"/>
  <c r="O596" i="1"/>
  <c r="E574" i="1"/>
  <c r="G381" i="1"/>
  <c r="G334" i="1"/>
  <c r="I67" i="1"/>
  <c r="O973" i="1"/>
  <c r="Q840" i="1"/>
  <c r="O735" i="1"/>
  <c r="O734" i="1"/>
  <c r="M709" i="1"/>
  <c r="N666" i="1"/>
  <c r="G666" i="1"/>
  <c r="N665" i="1"/>
  <c r="I647" i="1"/>
  <c r="I608" i="1"/>
  <c r="I596" i="1"/>
  <c r="Q521" i="1"/>
  <c r="G308" i="1"/>
  <c r="E251" i="1"/>
  <c r="G240" i="1"/>
  <c r="V194" i="1"/>
  <c r="J151" i="1"/>
  <c r="L151" i="1" s="1"/>
  <c r="M973" i="1"/>
  <c r="I952" i="1"/>
  <c r="Q884" i="1"/>
  <c r="O803" i="1"/>
  <c r="M779" i="1"/>
  <c r="I709" i="1"/>
  <c r="L666" i="1"/>
  <c r="O522" i="1"/>
  <c r="O381" i="1"/>
  <c r="M373" i="1"/>
  <c r="M335" i="1"/>
  <c r="O334" i="1"/>
  <c r="I975" i="1"/>
  <c r="G973" i="1"/>
  <c r="G972" i="1"/>
  <c r="Q952" i="1"/>
  <c r="M950" i="1"/>
  <c r="M924" i="1"/>
  <c r="M874" i="1"/>
  <c r="G873" i="1"/>
  <c r="I872" i="1"/>
  <c r="Q828" i="1"/>
  <c r="Q803" i="1"/>
  <c r="E803" i="1"/>
  <c r="G802" i="1"/>
  <c r="M801" i="1"/>
  <c r="I781" i="1"/>
  <c r="Q735" i="1"/>
  <c r="Q707" i="1"/>
  <c r="E707" i="1"/>
  <c r="G706" i="1"/>
  <c r="M695" i="1"/>
  <c r="Q645" i="1"/>
  <c r="E645" i="1"/>
  <c r="O644" i="1"/>
  <c r="Q598" i="1"/>
  <c r="G585" i="1"/>
  <c r="O584" i="1"/>
  <c r="M574" i="1"/>
  <c r="O573" i="1"/>
  <c r="G534" i="1"/>
  <c r="E531" i="1"/>
  <c r="I521" i="1"/>
  <c r="R495" i="1"/>
  <c r="E495" i="1" s="1"/>
  <c r="M490" i="1"/>
  <c r="G482" i="1"/>
  <c r="I481" i="1"/>
  <c r="M429" i="1"/>
  <c r="M428" i="1"/>
  <c r="G417" i="1"/>
  <c r="I416" i="1"/>
  <c r="M384" i="1"/>
  <c r="G322" i="1"/>
  <c r="O321" i="1"/>
  <c r="M308" i="1"/>
  <c r="M305" i="1"/>
  <c r="I275" i="1"/>
  <c r="O251" i="1"/>
  <c r="K204" i="1"/>
  <c r="G178" i="1"/>
  <c r="Q151" i="1"/>
  <c r="N146" i="1"/>
  <c r="E108" i="1"/>
  <c r="V71" i="1"/>
  <c r="M71" i="1" s="1"/>
  <c r="Q67" i="1"/>
  <c r="E950" i="1"/>
  <c r="I924" i="1"/>
  <c r="E874" i="1"/>
  <c r="I801" i="1"/>
  <c r="R711" i="1"/>
  <c r="K711" i="1" s="1"/>
  <c r="E695" i="1"/>
  <c r="R649" i="1"/>
  <c r="I649" i="1" s="1"/>
  <c r="I644" i="1"/>
  <c r="I584" i="1"/>
  <c r="G384" i="1"/>
  <c r="I321" i="1"/>
  <c r="K67" i="1"/>
  <c r="F25" i="1"/>
  <c r="M523" i="1"/>
  <c r="O417" i="1"/>
  <c r="Q384" i="1"/>
  <c r="E384" i="1"/>
  <c r="Q333" i="1"/>
  <c r="O276" i="1"/>
  <c r="Q275" i="1"/>
  <c r="X193" i="1"/>
  <c r="E146" i="1"/>
  <c r="S68" i="1"/>
  <c r="M975" i="1"/>
  <c r="O950" i="1"/>
  <c r="Q924" i="1"/>
  <c r="Q914" i="1"/>
  <c r="O874" i="1"/>
  <c r="M872" i="1"/>
  <c r="G803" i="1"/>
  <c r="O802" i="1"/>
  <c r="Q801" i="1"/>
  <c r="E735" i="1"/>
  <c r="G734" i="1"/>
  <c r="M733" i="1"/>
  <c r="I717" i="1"/>
  <c r="G707" i="1"/>
  <c r="O706" i="1"/>
  <c r="O695" i="1"/>
  <c r="I664" i="1"/>
  <c r="G645" i="1"/>
  <c r="Q644" i="1"/>
  <c r="Q609" i="1"/>
  <c r="O585" i="1"/>
  <c r="Q584" i="1"/>
  <c r="R578" i="1"/>
  <c r="E578" i="1" s="1"/>
  <c r="M534" i="1"/>
  <c r="M531" i="1"/>
  <c r="E523" i="1"/>
  <c r="G522" i="1"/>
  <c r="O521" i="1"/>
  <c r="M482" i="1"/>
  <c r="Q481" i="1"/>
  <c r="Q428" i="1"/>
  <c r="M417" i="1"/>
  <c r="Q416" i="1"/>
  <c r="O384" i="1"/>
  <c r="I333" i="1"/>
  <c r="O322" i="1"/>
  <c r="Q321" i="1"/>
  <c r="Q308" i="1"/>
  <c r="G276" i="1"/>
  <c r="O275" i="1"/>
  <c r="R255" i="1"/>
  <c r="E255" i="1" s="1"/>
  <c r="E241" i="1"/>
  <c r="K206" i="1"/>
  <c r="K203" i="1"/>
  <c r="G194" i="1"/>
  <c r="N192" i="1"/>
  <c r="I177" i="1"/>
  <c r="T109" i="1"/>
  <c r="V108" i="1"/>
  <c r="O106" i="1"/>
  <c r="Q69" i="1"/>
  <c r="K68" i="1"/>
  <c r="S67" i="1"/>
  <c r="E67" i="1"/>
  <c r="W58" i="1"/>
  <c r="V58" i="1" s="1"/>
  <c r="V56" i="1"/>
  <c r="I886" i="1"/>
  <c r="Q926" i="1"/>
  <c r="O923" i="1"/>
  <c r="K915" i="1"/>
  <c r="M914" i="1"/>
  <c r="Q912" i="1"/>
  <c r="G912" i="1"/>
  <c r="Q886" i="1"/>
  <c r="G886" i="1"/>
  <c r="K885" i="1"/>
  <c r="M884" i="1"/>
  <c r="I874" i="1"/>
  <c r="E872" i="1"/>
  <c r="M840" i="1"/>
  <c r="Q838" i="1"/>
  <c r="G838" i="1"/>
  <c r="O837" i="1"/>
  <c r="K829" i="1"/>
  <c r="M828" i="1"/>
  <c r="R977" i="1"/>
  <c r="O977" i="1" s="1"/>
  <c r="E975" i="1"/>
  <c r="I973" i="1"/>
  <c r="E952" i="1"/>
  <c r="K951" i="1"/>
  <c r="Q950" i="1"/>
  <c r="G950" i="1"/>
  <c r="O926" i="1"/>
  <c r="E926" i="1"/>
  <c r="E924" i="1"/>
  <c r="K923" i="1"/>
  <c r="I914" i="1"/>
  <c r="G913" i="1"/>
  <c r="O912" i="1"/>
  <c r="E912" i="1"/>
  <c r="O886" i="1"/>
  <c r="E886" i="1"/>
  <c r="I884" i="1"/>
  <c r="G883" i="1"/>
  <c r="Q874" i="1"/>
  <c r="G874" i="1"/>
  <c r="O873" i="1"/>
  <c r="Q872" i="1"/>
  <c r="I840" i="1"/>
  <c r="K839" i="1"/>
  <c r="O838" i="1"/>
  <c r="E838" i="1"/>
  <c r="K837" i="1"/>
  <c r="I828" i="1"/>
  <c r="M826" i="1"/>
  <c r="I803" i="1"/>
  <c r="E801" i="1"/>
  <c r="O791" i="1"/>
  <c r="E791" i="1"/>
  <c r="G790" i="1"/>
  <c r="M789" i="1"/>
  <c r="Q781" i="1"/>
  <c r="Q779" i="1"/>
  <c r="G779" i="1"/>
  <c r="O778" i="1"/>
  <c r="G765" i="1"/>
  <c r="M764" i="1"/>
  <c r="O762" i="1"/>
  <c r="E762" i="1"/>
  <c r="M735" i="1"/>
  <c r="I733" i="1"/>
  <c r="Q719" i="1"/>
  <c r="G719" i="1"/>
  <c r="O718" i="1"/>
  <c r="Q717" i="1"/>
  <c r="E709" i="1"/>
  <c r="I707" i="1"/>
  <c r="O698" i="1"/>
  <c r="Q697" i="1"/>
  <c r="Q695" i="1"/>
  <c r="G695" i="1"/>
  <c r="G665" i="1"/>
  <c r="L664" i="1"/>
  <c r="E647" i="1"/>
  <c r="I645" i="1"/>
  <c r="G644" i="1"/>
  <c r="I609" i="1"/>
  <c r="Q608" i="1"/>
  <c r="O606" i="1"/>
  <c r="E606" i="1"/>
  <c r="I598" i="1"/>
  <c r="M576" i="1"/>
  <c r="O533" i="1"/>
  <c r="I511" i="1"/>
  <c r="M511" i="1"/>
  <c r="O495" i="1"/>
  <c r="I491" i="1"/>
  <c r="M491" i="1"/>
  <c r="G951" i="1"/>
  <c r="M926" i="1"/>
  <c r="E914" i="1"/>
  <c r="M912" i="1"/>
  <c r="M886" i="1"/>
  <c r="E884" i="1"/>
  <c r="R842" i="1"/>
  <c r="M842" i="1" s="1"/>
  <c r="E840" i="1"/>
  <c r="M838" i="1"/>
  <c r="E828" i="1"/>
  <c r="I826" i="1"/>
  <c r="M791" i="1"/>
  <c r="I789" i="1"/>
  <c r="M781" i="1"/>
  <c r="R783" i="1"/>
  <c r="I783" i="1" s="1"/>
  <c r="O779" i="1"/>
  <c r="E779" i="1"/>
  <c r="G778" i="1"/>
  <c r="I764" i="1"/>
  <c r="M762" i="1"/>
  <c r="I735" i="1"/>
  <c r="E733" i="1"/>
  <c r="O719" i="1"/>
  <c r="E719" i="1"/>
  <c r="G718" i="1"/>
  <c r="M717" i="1"/>
  <c r="Q669" i="1"/>
  <c r="G609" i="1"/>
  <c r="M606" i="1"/>
  <c r="K534" i="1"/>
  <c r="O534" i="1"/>
  <c r="I912" i="1"/>
  <c r="I838" i="1"/>
  <c r="I791" i="1"/>
  <c r="E789" i="1"/>
  <c r="E764" i="1"/>
  <c r="I762" i="1"/>
  <c r="I606" i="1"/>
  <c r="K597" i="1"/>
  <c r="O597" i="1"/>
  <c r="K578" i="1"/>
  <c r="K576" i="1"/>
  <c r="E576" i="1"/>
  <c r="O576" i="1"/>
  <c r="G576" i="1"/>
  <c r="E533" i="1"/>
  <c r="I533" i="1"/>
  <c r="E509" i="1"/>
  <c r="Q509" i="1"/>
  <c r="I509" i="1"/>
  <c r="E493" i="1"/>
  <c r="I493" i="1"/>
  <c r="Q493" i="1"/>
  <c r="I926" i="1"/>
  <c r="R888" i="1"/>
  <c r="O888" i="1" s="1"/>
  <c r="I950" i="1"/>
  <c r="G926" i="1"/>
  <c r="O826" i="1"/>
  <c r="E826" i="1"/>
  <c r="Q791" i="1"/>
  <c r="G791" i="1"/>
  <c r="O790" i="1"/>
  <c r="Q789" i="1"/>
  <c r="E781" i="1"/>
  <c r="I779" i="1"/>
  <c r="O765" i="1"/>
  <c r="Q764" i="1"/>
  <c r="Q762" i="1"/>
  <c r="G762" i="1"/>
  <c r="I719" i="1"/>
  <c r="E717" i="1"/>
  <c r="E697" i="1"/>
  <c r="I695" i="1"/>
  <c r="P664" i="1"/>
  <c r="E664" i="1"/>
  <c r="O609" i="1"/>
  <c r="Q606" i="1"/>
  <c r="G606" i="1"/>
  <c r="M598" i="1"/>
  <c r="M597" i="1"/>
  <c r="M586" i="1"/>
  <c r="Q576" i="1"/>
  <c r="Q533" i="1"/>
  <c r="K510" i="1"/>
  <c r="O510" i="1"/>
  <c r="O509" i="1"/>
  <c r="O493" i="1"/>
  <c r="G596" i="1"/>
  <c r="G584" i="1"/>
  <c r="G521" i="1"/>
  <c r="O490" i="1"/>
  <c r="E482" i="1"/>
  <c r="O481" i="1"/>
  <c r="E479" i="1"/>
  <c r="M440" i="1"/>
  <c r="I439" i="1"/>
  <c r="E429" i="1"/>
  <c r="O428" i="1"/>
  <c r="E428" i="1"/>
  <c r="E417" i="1"/>
  <c r="O416" i="1"/>
  <c r="R386" i="1"/>
  <c r="E386" i="1" s="1"/>
  <c r="I384" i="1"/>
  <c r="E381" i="1"/>
  <c r="G373" i="1"/>
  <c r="Q372" i="1"/>
  <c r="E334" i="1"/>
  <c r="O333" i="1"/>
  <c r="M323" i="1"/>
  <c r="M322" i="1"/>
  <c r="G321" i="1"/>
  <c r="O308" i="1"/>
  <c r="G305" i="1"/>
  <c r="M276" i="1"/>
  <c r="G275" i="1"/>
  <c r="G263" i="1"/>
  <c r="Q262" i="1"/>
  <c r="Q255" i="1"/>
  <c r="Q253" i="1"/>
  <c r="M251" i="1"/>
  <c r="M239" i="1"/>
  <c r="K205" i="1"/>
  <c r="R194" i="1"/>
  <c r="R193" i="1"/>
  <c r="G192" i="1"/>
  <c r="Z191" i="1"/>
  <c r="G177" i="1"/>
  <c r="G175" i="1"/>
  <c r="P149" i="1"/>
  <c r="I149" i="1"/>
  <c r="L146" i="1"/>
  <c r="Y111" i="1"/>
  <c r="M109" i="1"/>
  <c r="G108" i="1"/>
  <c r="X107" i="1"/>
  <c r="K106" i="1"/>
  <c r="I96" i="1"/>
  <c r="U71" i="1"/>
  <c r="M69" i="1"/>
  <c r="M67" i="1"/>
  <c r="G58" i="1"/>
  <c r="R56" i="1"/>
  <c r="T55" i="1"/>
  <c r="V54" i="1"/>
  <c r="P25" i="1"/>
  <c r="H25" i="1"/>
  <c r="I440" i="1"/>
  <c r="G439" i="1"/>
  <c r="E373" i="1"/>
  <c r="O372" i="1"/>
  <c r="E305" i="1"/>
  <c r="E263" i="1"/>
  <c r="O262" i="1"/>
  <c r="G255" i="1"/>
  <c r="I253" i="1"/>
  <c r="I251" i="1"/>
  <c r="I239" i="1"/>
  <c r="P208" i="1"/>
  <c r="K208" i="1" s="1"/>
  <c r="AA196" i="1"/>
  <c r="L196" i="1" s="1"/>
  <c r="N194" i="1"/>
  <c r="P193" i="1"/>
  <c r="E192" i="1"/>
  <c r="X191" i="1"/>
  <c r="E180" i="1"/>
  <c r="N149" i="1"/>
  <c r="G149" i="1"/>
  <c r="P111" i="1"/>
  <c r="K111" i="1" s="1"/>
  <c r="V107" i="1"/>
  <c r="E96" i="1"/>
  <c r="S71" i="1"/>
  <c r="I69" i="1"/>
  <c r="R54" i="1"/>
  <c r="N25" i="1"/>
  <c r="G490" i="1"/>
  <c r="G481" i="1"/>
  <c r="M441" i="1"/>
  <c r="Q440" i="1"/>
  <c r="G440" i="1"/>
  <c r="Q439" i="1"/>
  <c r="I428" i="1"/>
  <c r="G416" i="1"/>
  <c r="O373" i="1"/>
  <c r="I372" i="1"/>
  <c r="G333" i="1"/>
  <c r="E322" i="1"/>
  <c r="R310" i="1"/>
  <c r="E310" i="1" s="1"/>
  <c r="I308" i="1"/>
  <c r="O305" i="1"/>
  <c r="E276" i="1"/>
  <c r="M264" i="1"/>
  <c r="O263" i="1"/>
  <c r="I262" i="1"/>
  <c r="M255" i="1"/>
  <c r="Q251" i="1"/>
  <c r="G251" i="1"/>
  <c r="M241" i="1"/>
  <c r="O240" i="1"/>
  <c r="Q239" i="1"/>
  <c r="G239" i="1"/>
  <c r="O203" i="1"/>
  <c r="Z194" i="1"/>
  <c r="Z193" i="1"/>
  <c r="R191" i="1"/>
  <c r="X180" i="1"/>
  <c r="W180" i="1" s="1"/>
  <c r="S180" i="1"/>
  <c r="K177" i="1"/>
  <c r="K175" i="1"/>
  <c r="L149" i="1"/>
  <c r="G146" i="1"/>
  <c r="T107" i="1"/>
  <c r="U69" i="1"/>
  <c r="E69" i="1"/>
  <c r="L25" i="1"/>
  <c r="E490" i="1"/>
  <c r="E441" i="1"/>
  <c r="O440" i="1"/>
  <c r="E440" i="1"/>
  <c r="O439" i="1"/>
  <c r="G372" i="1"/>
  <c r="G262" i="1"/>
  <c r="P191" i="1"/>
  <c r="K122" i="1"/>
  <c r="P124" i="1"/>
  <c r="K124" i="1" s="1"/>
  <c r="K121" i="1"/>
  <c r="K120" i="1"/>
  <c r="O119" i="1"/>
  <c r="E124" i="1"/>
  <c r="K119" i="1"/>
  <c r="G119" i="1"/>
  <c r="I953" i="1"/>
  <c r="Q953" i="1"/>
  <c r="E953" i="1"/>
  <c r="M953" i="1"/>
  <c r="K842" i="1"/>
  <c r="K974" i="1"/>
  <c r="O972" i="1"/>
  <c r="K953" i="1"/>
  <c r="G953" i="1"/>
  <c r="E951" i="1"/>
  <c r="M951" i="1"/>
  <c r="R955" i="1"/>
  <c r="I951" i="1"/>
  <c r="Q951" i="1"/>
  <c r="E923" i="1"/>
  <c r="M923" i="1"/>
  <c r="I923" i="1"/>
  <c r="Q923" i="1"/>
  <c r="O915" i="1"/>
  <c r="I888" i="1"/>
  <c r="O885" i="1"/>
  <c r="E842" i="1"/>
  <c r="O839" i="1"/>
  <c r="E837" i="1"/>
  <c r="M837" i="1"/>
  <c r="I837" i="1"/>
  <c r="Q837" i="1"/>
  <c r="O829" i="1"/>
  <c r="K649" i="1"/>
  <c r="G607" i="1"/>
  <c r="O607" i="1"/>
  <c r="I607" i="1"/>
  <c r="Q607" i="1"/>
  <c r="E607" i="1"/>
  <c r="M607" i="1"/>
  <c r="R611" i="1"/>
  <c r="G611" i="1" s="1"/>
  <c r="E974" i="1"/>
  <c r="M974" i="1"/>
  <c r="I974" i="1"/>
  <c r="Q974" i="1"/>
  <c r="I925" i="1"/>
  <c r="Q925" i="1"/>
  <c r="E925" i="1"/>
  <c r="M925" i="1"/>
  <c r="I875" i="1"/>
  <c r="Q875" i="1"/>
  <c r="E875" i="1"/>
  <c r="M875" i="1"/>
  <c r="Q711" i="1"/>
  <c r="I972" i="1"/>
  <c r="Q972" i="1"/>
  <c r="E972" i="1"/>
  <c r="M972" i="1"/>
  <c r="O953" i="1"/>
  <c r="O925" i="1"/>
  <c r="I913" i="1"/>
  <c r="Q913" i="1"/>
  <c r="E913" i="1"/>
  <c r="M913" i="1"/>
  <c r="R917" i="1"/>
  <c r="E888" i="1"/>
  <c r="I883" i="1"/>
  <c r="Q883" i="1"/>
  <c r="E883" i="1"/>
  <c r="M883" i="1"/>
  <c r="O875" i="1"/>
  <c r="E873" i="1"/>
  <c r="M873" i="1"/>
  <c r="I873" i="1"/>
  <c r="Q873" i="1"/>
  <c r="Q842" i="1"/>
  <c r="I842" i="1"/>
  <c r="O827" i="1"/>
  <c r="I827" i="1"/>
  <c r="Q827" i="1"/>
  <c r="E827" i="1"/>
  <c r="M827" i="1"/>
  <c r="R831" i="1"/>
  <c r="G827" i="1"/>
  <c r="I800" i="1"/>
  <c r="Q800" i="1"/>
  <c r="E800" i="1"/>
  <c r="M800" i="1"/>
  <c r="G800" i="1"/>
  <c r="O800" i="1"/>
  <c r="R805" i="1"/>
  <c r="M805" i="1" s="1"/>
  <c r="O783" i="1"/>
  <c r="G783" i="1"/>
  <c r="G780" i="1"/>
  <c r="O780" i="1"/>
  <c r="I780" i="1"/>
  <c r="Q780" i="1"/>
  <c r="E780" i="1"/>
  <c r="M780" i="1"/>
  <c r="G763" i="1"/>
  <c r="I763" i="1"/>
  <c r="Q763" i="1"/>
  <c r="E763" i="1"/>
  <c r="M763" i="1"/>
  <c r="R767" i="1"/>
  <c r="O763" i="1"/>
  <c r="O732" i="1"/>
  <c r="I732" i="1"/>
  <c r="Q732" i="1"/>
  <c r="E732" i="1"/>
  <c r="M732" i="1"/>
  <c r="G732" i="1"/>
  <c r="R737" i="1"/>
  <c r="O737" i="1" s="1"/>
  <c r="G711" i="1"/>
  <c r="G708" i="1"/>
  <c r="O708" i="1"/>
  <c r="I708" i="1"/>
  <c r="Q708" i="1"/>
  <c r="E708" i="1"/>
  <c r="M708" i="1"/>
  <c r="G696" i="1"/>
  <c r="O696" i="1"/>
  <c r="I696" i="1"/>
  <c r="Q696" i="1"/>
  <c r="E696" i="1"/>
  <c r="M696" i="1"/>
  <c r="R700" i="1"/>
  <c r="O649" i="1"/>
  <c r="G646" i="1"/>
  <c r="O646" i="1"/>
  <c r="I646" i="1"/>
  <c r="Q646" i="1"/>
  <c r="E646" i="1"/>
  <c r="M646" i="1"/>
  <c r="G595" i="1"/>
  <c r="O595" i="1"/>
  <c r="I595" i="1"/>
  <c r="Q595" i="1"/>
  <c r="E595" i="1"/>
  <c r="M595" i="1"/>
  <c r="R600" i="1"/>
  <c r="O600" i="1" s="1"/>
  <c r="K595" i="1"/>
  <c r="R928" i="1"/>
  <c r="G928" i="1" s="1"/>
  <c r="Q783" i="1"/>
  <c r="G667" i="1"/>
  <c r="N667" i="1"/>
  <c r="I667" i="1"/>
  <c r="P667" i="1"/>
  <c r="E667" i="1"/>
  <c r="L667" i="1"/>
  <c r="O611" i="1"/>
  <c r="O974" i="1"/>
  <c r="K925" i="1"/>
  <c r="E915" i="1"/>
  <c r="M915" i="1"/>
  <c r="I915" i="1"/>
  <c r="Q915" i="1"/>
  <c r="O913" i="1"/>
  <c r="E885" i="1"/>
  <c r="M885" i="1"/>
  <c r="I885" i="1"/>
  <c r="Q885" i="1"/>
  <c r="O883" i="1"/>
  <c r="K875" i="1"/>
  <c r="O842" i="1"/>
  <c r="G842" i="1"/>
  <c r="I839" i="1"/>
  <c r="Q839" i="1"/>
  <c r="E839" i="1"/>
  <c r="M839" i="1"/>
  <c r="E829" i="1"/>
  <c r="M829" i="1"/>
  <c r="I829" i="1"/>
  <c r="Q829" i="1"/>
  <c r="K827" i="1"/>
  <c r="K800" i="1"/>
  <c r="O792" i="1"/>
  <c r="I792" i="1"/>
  <c r="Q792" i="1"/>
  <c r="E792" i="1"/>
  <c r="M792" i="1"/>
  <c r="G792" i="1"/>
  <c r="E783" i="1"/>
  <c r="K780" i="1"/>
  <c r="K763" i="1"/>
  <c r="K732" i="1"/>
  <c r="G720" i="1"/>
  <c r="O720" i="1"/>
  <c r="I720" i="1"/>
  <c r="Q720" i="1"/>
  <c r="E720" i="1"/>
  <c r="M720" i="1"/>
  <c r="K708" i="1"/>
  <c r="K696" i="1"/>
  <c r="M649" i="1"/>
  <c r="K646" i="1"/>
  <c r="K790" i="1"/>
  <c r="O975" i="1"/>
  <c r="G975" i="1"/>
  <c r="O952" i="1"/>
  <c r="G952" i="1"/>
  <c r="O924" i="1"/>
  <c r="G924" i="1"/>
  <c r="K914" i="1"/>
  <c r="K884" i="1"/>
  <c r="K872" i="1"/>
  <c r="K840" i="1"/>
  <c r="K828" i="1"/>
  <c r="Q802" i="1"/>
  <c r="I802" i="1"/>
  <c r="K801" i="1"/>
  <c r="Q790" i="1"/>
  <c r="I790" i="1"/>
  <c r="K789" i="1"/>
  <c r="K781" i="1"/>
  <c r="Q778" i="1"/>
  <c r="I778" i="1"/>
  <c r="Q765" i="1"/>
  <c r="I765" i="1"/>
  <c r="K764" i="1"/>
  <c r="Q734" i="1"/>
  <c r="I734" i="1"/>
  <c r="K733" i="1"/>
  <c r="Q718" i="1"/>
  <c r="I718" i="1"/>
  <c r="K717" i="1"/>
  <c r="K709" i="1"/>
  <c r="Q706" i="1"/>
  <c r="I706" i="1"/>
  <c r="Q698" i="1"/>
  <c r="I698" i="1"/>
  <c r="K697" i="1"/>
  <c r="P665" i="1"/>
  <c r="I665" i="1"/>
  <c r="K647" i="1"/>
  <c r="K608" i="1"/>
  <c r="O598" i="1"/>
  <c r="E598" i="1"/>
  <c r="O914" i="1"/>
  <c r="O884" i="1"/>
  <c r="R877" i="1"/>
  <c r="O872" i="1"/>
  <c r="O840" i="1"/>
  <c r="O828" i="1"/>
  <c r="M802" i="1"/>
  <c r="E802" i="1"/>
  <c r="O801" i="1"/>
  <c r="R794" i="1"/>
  <c r="M790" i="1"/>
  <c r="O789" i="1"/>
  <c r="O781" i="1"/>
  <c r="M778" i="1"/>
  <c r="E778" i="1"/>
  <c r="M765" i="1"/>
  <c r="E765" i="1"/>
  <c r="O764" i="1"/>
  <c r="M734" i="1"/>
  <c r="E734" i="1"/>
  <c r="O733" i="1"/>
  <c r="R722" i="1"/>
  <c r="M718" i="1"/>
  <c r="E718" i="1"/>
  <c r="O717" i="1"/>
  <c r="O709" i="1"/>
  <c r="M706" i="1"/>
  <c r="E706" i="1"/>
  <c r="M698" i="1"/>
  <c r="E698" i="1"/>
  <c r="O697" i="1"/>
  <c r="J669" i="1"/>
  <c r="L669" i="1" s="1"/>
  <c r="L665" i="1"/>
  <c r="N664" i="1"/>
  <c r="O647" i="1"/>
  <c r="M644" i="1"/>
  <c r="E644" i="1"/>
  <c r="M609" i="1"/>
  <c r="E609" i="1"/>
  <c r="O608" i="1"/>
  <c r="G608" i="1"/>
  <c r="K598" i="1"/>
  <c r="M608" i="1"/>
  <c r="Q597" i="1"/>
  <c r="I597" i="1"/>
  <c r="K596" i="1"/>
  <c r="M587" i="1"/>
  <c r="E587" i="1"/>
  <c r="O586" i="1"/>
  <c r="G586" i="1"/>
  <c r="Q585" i="1"/>
  <c r="I585" i="1"/>
  <c r="K584" i="1"/>
  <c r="M575" i="1"/>
  <c r="E575" i="1"/>
  <c r="O574" i="1"/>
  <c r="G574" i="1"/>
  <c r="Q573" i="1"/>
  <c r="I573" i="1"/>
  <c r="R536" i="1"/>
  <c r="Q534" i="1"/>
  <c r="I534" i="1"/>
  <c r="K533" i="1"/>
  <c r="M532" i="1"/>
  <c r="E532" i="1"/>
  <c r="O531" i="1"/>
  <c r="G531" i="1"/>
  <c r="O523" i="1"/>
  <c r="G523" i="1"/>
  <c r="Q522" i="1"/>
  <c r="I522" i="1"/>
  <c r="K521" i="1"/>
  <c r="M520" i="1"/>
  <c r="E520" i="1"/>
  <c r="M512" i="1"/>
  <c r="E512" i="1"/>
  <c r="O511" i="1"/>
  <c r="G511" i="1"/>
  <c r="Q510" i="1"/>
  <c r="I510" i="1"/>
  <c r="K509" i="1"/>
  <c r="K493" i="1"/>
  <c r="M492" i="1"/>
  <c r="E492" i="1"/>
  <c r="O491" i="1"/>
  <c r="G491" i="1"/>
  <c r="Q490" i="1"/>
  <c r="I490" i="1"/>
  <c r="R484" i="1"/>
  <c r="Q482" i="1"/>
  <c r="I482" i="1"/>
  <c r="K481" i="1"/>
  <c r="M480" i="1"/>
  <c r="E480" i="1"/>
  <c r="O479" i="1"/>
  <c r="G479" i="1"/>
  <c r="O441" i="1"/>
  <c r="G441" i="1"/>
  <c r="K439" i="1"/>
  <c r="M438" i="1"/>
  <c r="E438" i="1"/>
  <c r="M430" i="1"/>
  <c r="E430" i="1"/>
  <c r="O429" i="1"/>
  <c r="G429" i="1"/>
  <c r="G427" i="1"/>
  <c r="E427" i="1"/>
  <c r="M427" i="1"/>
  <c r="I427" i="1"/>
  <c r="K587" i="1"/>
  <c r="E586" i="1"/>
  <c r="K575" i="1"/>
  <c r="K532" i="1"/>
  <c r="K520" i="1"/>
  <c r="K512" i="1"/>
  <c r="K492" i="1"/>
  <c r="K480" i="1"/>
  <c r="K438" i="1"/>
  <c r="K430" i="1"/>
  <c r="G419" i="1"/>
  <c r="O419" i="1"/>
  <c r="E419" i="1"/>
  <c r="M419" i="1"/>
  <c r="E597" i="1"/>
  <c r="R589" i="1"/>
  <c r="Q587" i="1"/>
  <c r="I587" i="1"/>
  <c r="K586" i="1"/>
  <c r="M585" i="1"/>
  <c r="E585" i="1"/>
  <c r="Q578" i="1"/>
  <c r="M578" i="1"/>
  <c r="Q575" i="1"/>
  <c r="I575" i="1"/>
  <c r="K574" i="1"/>
  <c r="M573" i="1"/>
  <c r="E573" i="1"/>
  <c r="Q532" i="1"/>
  <c r="I532" i="1"/>
  <c r="K531" i="1"/>
  <c r="K523" i="1"/>
  <c r="M522" i="1"/>
  <c r="E522" i="1"/>
  <c r="Q520" i="1"/>
  <c r="I520" i="1"/>
  <c r="R514" i="1"/>
  <c r="Q512" i="1"/>
  <c r="I512" i="1"/>
  <c r="K511" i="1"/>
  <c r="M510" i="1"/>
  <c r="E510" i="1"/>
  <c r="Q492" i="1"/>
  <c r="I492" i="1"/>
  <c r="K491" i="1"/>
  <c r="Q480" i="1"/>
  <c r="I480" i="1"/>
  <c r="K479" i="1"/>
  <c r="K441" i="1"/>
  <c r="Q438" i="1"/>
  <c r="I438" i="1"/>
  <c r="R432" i="1"/>
  <c r="Q430" i="1"/>
  <c r="I430" i="1"/>
  <c r="K429" i="1"/>
  <c r="O427" i="1"/>
  <c r="R421" i="1"/>
  <c r="O421" i="1" s="1"/>
  <c r="Q419" i="1"/>
  <c r="M596" i="1"/>
  <c r="O587" i="1"/>
  <c r="Q586" i="1"/>
  <c r="M584" i="1"/>
  <c r="O575" i="1"/>
  <c r="Q574" i="1"/>
  <c r="M533" i="1"/>
  <c r="O532" i="1"/>
  <c r="Q531" i="1"/>
  <c r="R525" i="1"/>
  <c r="I525" i="1" s="1"/>
  <c r="Q523" i="1"/>
  <c r="M521" i="1"/>
  <c r="O520" i="1"/>
  <c r="O512" i="1"/>
  <c r="Q511" i="1"/>
  <c r="M509" i="1"/>
  <c r="M493" i="1"/>
  <c r="O492" i="1"/>
  <c r="Q491" i="1"/>
  <c r="M481" i="1"/>
  <c r="O480" i="1"/>
  <c r="Q479" i="1"/>
  <c r="R443" i="1"/>
  <c r="Q441" i="1"/>
  <c r="M439" i="1"/>
  <c r="O438" i="1"/>
  <c r="O430" i="1"/>
  <c r="Q429" i="1"/>
  <c r="K427" i="1"/>
  <c r="K419" i="1"/>
  <c r="O418" i="1"/>
  <c r="G418" i="1"/>
  <c r="Q417" i="1"/>
  <c r="I417" i="1"/>
  <c r="K416" i="1"/>
  <c r="M383" i="1"/>
  <c r="E383" i="1"/>
  <c r="O382" i="1"/>
  <c r="G382" i="1"/>
  <c r="Q381" i="1"/>
  <c r="I381" i="1"/>
  <c r="R375" i="1"/>
  <c r="Q373" i="1"/>
  <c r="I373" i="1"/>
  <c r="K372" i="1"/>
  <c r="M371" i="1"/>
  <c r="E371" i="1"/>
  <c r="O370" i="1"/>
  <c r="G370" i="1"/>
  <c r="O335" i="1"/>
  <c r="G335" i="1"/>
  <c r="Q334" i="1"/>
  <c r="I334" i="1"/>
  <c r="K333" i="1"/>
  <c r="M332" i="1"/>
  <c r="E332" i="1"/>
  <c r="M324" i="1"/>
  <c r="E324" i="1"/>
  <c r="O323" i="1"/>
  <c r="G323" i="1"/>
  <c r="Q322" i="1"/>
  <c r="I322" i="1"/>
  <c r="K321" i="1"/>
  <c r="K308" i="1"/>
  <c r="M307" i="1"/>
  <c r="E307" i="1"/>
  <c r="O306" i="1"/>
  <c r="G306" i="1"/>
  <c r="Q305" i="1"/>
  <c r="I305" i="1"/>
  <c r="R278" i="1"/>
  <c r="Q276" i="1"/>
  <c r="I276" i="1"/>
  <c r="K275" i="1"/>
  <c r="M274" i="1"/>
  <c r="E274" i="1"/>
  <c r="O273" i="1"/>
  <c r="G273" i="1"/>
  <c r="O264" i="1"/>
  <c r="G264" i="1"/>
  <c r="Q263" i="1"/>
  <c r="I263" i="1"/>
  <c r="K262" i="1"/>
  <c r="M261" i="1"/>
  <c r="E261" i="1"/>
  <c r="M253" i="1"/>
  <c r="E253" i="1"/>
  <c r="O252" i="1"/>
  <c r="G252" i="1"/>
  <c r="E250" i="1"/>
  <c r="M250" i="1"/>
  <c r="I250" i="1"/>
  <c r="E242" i="1"/>
  <c r="M242" i="1"/>
  <c r="G242" i="1"/>
  <c r="O242" i="1"/>
  <c r="M418" i="1"/>
  <c r="E418" i="1"/>
  <c r="K383" i="1"/>
  <c r="M382" i="1"/>
  <c r="E382" i="1"/>
  <c r="K371" i="1"/>
  <c r="M370" i="1"/>
  <c r="E370" i="1"/>
  <c r="K332" i="1"/>
  <c r="K324" i="1"/>
  <c r="E323" i="1"/>
  <c r="K307" i="1"/>
  <c r="M306" i="1"/>
  <c r="E306" i="1"/>
  <c r="K274" i="1"/>
  <c r="M273" i="1"/>
  <c r="E273" i="1"/>
  <c r="K261" i="1"/>
  <c r="K253" i="1"/>
  <c r="M252" i="1"/>
  <c r="E252" i="1"/>
  <c r="Q250" i="1"/>
  <c r="G250" i="1"/>
  <c r="Q242" i="1"/>
  <c r="I208" i="1"/>
  <c r="K418" i="1"/>
  <c r="Q386" i="1"/>
  <c r="Q383" i="1"/>
  <c r="I383" i="1"/>
  <c r="K382" i="1"/>
  <c r="Q371" i="1"/>
  <c r="I371" i="1"/>
  <c r="K370" i="1"/>
  <c r="K335" i="1"/>
  <c r="Q332" i="1"/>
  <c r="I332" i="1"/>
  <c r="R326" i="1"/>
  <c r="Q324" i="1"/>
  <c r="I324" i="1"/>
  <c r="K323" i="1"/>
  <c r="I310" i="1"/>
  <c r="Q307" i="1"/>
  <c r="I307" i="1"/>
  <c r="K306" i="1"/>
  <c r="Q274" i="1"/>
  <c r="I274" i="1"/>
  <c r="K273" i="1"/>
  <c r="K264" i="1"/>
  <c r="Q261" i="1"/>
  <c r="I261" i="1"/>
  <c r="K252" i="1"/>
  <c r="K242" i="1"/>
  <c r="Q418" i="1"/>
  <c r="M416" i="1"/>
  <c r="O383" i="1"/>
  <c r="Q382" i="1"/>
  <c r="M372" i="1"/>
  <c r="O371" i="1"/>
  <c r="Q370" i="1"/>
  <c r="R337" i="1"/>
  <c r="Q335" i="1"/>
  <c r="M333" i="1"/>
  <c r="O332" i="1"/>
  <c r="O324" i="1"/>
  <c r="Q323" i="1"/>
  <c r="M321" i="1"/>
  <c r="O307" i="1"/>
  <c r="Q306" i="1"/>
  <c r="M275" i="1"/>
  <c r="O274" i="1"/>
  <c r="Q273" i="1"/>
  <c r="R266" i="1"/>
  <c r="Q264" i="1"/>
  <c r="M262" i="1"/>
  <c r="O261" i="1"/>
  <c r="O253" i="1"/>
  <c r="Q252" i="1"/>
  <c r="K250" i="1"/>
  <c r="R244" i="1"/>
  <c r="I242" i="1"/>
  <c r="M208" i="1"/>
  <c r="I178" i="1"/>
  <c r="I176" i="1"/>
  <c r="L148" i="1"/>
  <c r="E148" i="1"/>
  <c r="N147" i="1"/>
  <c r="G147" i="1"/>
  <c r="P146" i="1"/>
  <c r="M122" i="1"/>
  <c r="E122" i="1"/>
  <c r="M121" i="1"/>
  <c r="E121" i="1"/>
  <c r="M120" i="1"/>
  <c r="E120" i="1"/>
  <c r="M119" i="1"/>
  <c r="E119" i="1"/>
  <c r="R109" i="1"/>
  <c r="K109" i="1"/>
  <c r="T108" i="1"/>
  <c r="O107" i="1"/>
  <c r="G107" i="1"/>
  <c r="X106" i="1"/>
  <c r="I106" i="1"/>
  <c r="J99" i="1"/>
  <c r="I97" i="1"/>
  <c r="O69" i="1"/>
  <c r="G69" i="1"/>
  <c r="U68" i="1"/>
  <c r="M68" i="1"/>
  <c r="E68" i="1"/>
  <c r="Q66" i="1"/>
  <c r="I66" i="1"/>
  <c r="P56" i="1"/>
  <c r="V55" i="1"/>
  <c r="T54" i="1"/>
  <c r="R53" i="1"/>
  <c r="K241" i="1"/>
  <c r="M240" i="1"/>
  <c r="E240" i="1"/>
  <c r="I206" i="1"/>
  <c r="I205" i="1"/>
  <c r="I204" i="1"/>
  <c r="I203" i="1"/>
  <c r="T194" i="1"/>
  <c r="L194" i="1"/>
  <c r="E194" i="1"/>
  <c r="I193" i="1"/>
  <c r="T192" i="1"/>
  <c r="L192" i="1"/>
  <c r="I191" i="1"/>
  <c r="R178" i="1"/>
  <c r="R177" i="1"/>
  <c r="R176" i="1"/>
  <c r="R175" i="1"/>
  <c r="L147" i="1"/>
  <c r="E147" i="1"/>
  <c r="I109" i="1"/>
  <c r="R108" i="1"/>
  <c r="M107" i="1"/>
  <c r="E107" i="1"/>
  <c r="V106" i="1"/>
  <c r="G106" i="1"/>
  <c r="G97" i="1"/>
  <c r="O66" i="1"/>
  <c r="G66" i="1"/>
  <c r="P53" i="1"/>
  <c r="Q241" i="1"/>
  <c r="I241" i="1"/>
  <c r="K240" i="1"/>
  <c r="O206" i="1"/>
  <c r="G206" i="1"/>
  <c r="O205" i="1"/>
  <c r="G205" i="1"/>
  <c r="O204" i="1"/>
  <c r="G204" i="1"/>
  <c r="G203" i="1"/>
  <c r="J196" i="1"/>
  <c r="G196" i="1" s="1"/>
  <c r="V193" i="1"/>
  <c r="N193" i="1"/>
  <c r="G193" i="1"/>
  <c r="Z192" i="1"/>
  <c r="R192" i="1"/>
  <c r="V191" i="1"/>
  <c r="N191" i="1"/>
  <c r="G191" i="1"/>
  <c r="W178" i="1"/>
  <c r="P178" i="1"/>
  <c r="W177" i="1"/>
  <c r="P177" i="1"/>
  <c r="W176" i="1"/>
  <c r="P176" i="1"/>
  <c r="W175" i="1"/>
  <c r="P175" i="1"/>
  <c r="K180" i="1"/>
  <c r="E178" i="1"/>
  <c r="E176" i="1"/>
  <c r="I151" i="1"/>
  <c r="P148" i="1"/>
  <c r="I148" i="1"/>
  <c r="I122" i="1"/>
  <c r="I121" i="1"/>
  <c r="I120" i="1"/>
  <c r="O109" i="1"/>
  <c r="G109" i="1"/>
  <c r="K107" i="1"/>
  <c r="T106" i="1"/>
  <c r="M106" i="1"/>
  <c r="S69" i="1"/>
  <c r="Q68" i="1"/>
  <c r="I68" i="1"/>
  <c r="O67" i="1"/>
  <c r="U66" i="1"/>
  <c r="M66" i="1"/>
  <c r="E66" i="1"/>
  <c r="R55" i="1"/>
  <c r="V53" i="1"/>
  <c r="O241" i="1"/>
  <c r="Q240" i="1"/>
  <c r="M206" i="1"/>
  <c r="M205" i="1"/>
  <c r="M204" i="1"/>
  <c r="M203" i="1"/>
  <c r="X194" i="1"/>
  <c r="T193" i="1"/>
  <c r="X192" i="1"/>
  <c r="T191" i="1"/>
  <c r="U178" i="1"/>
  <c r="U177" i="1"/>
  <c r="U176" i="1"/>
  <c r="U175" i="1"/>
  <c r="N148" i="1"/>
  <c r="P147" i="1"/>
  <c r="O124" i="1"/>
  <c r="O122" i="1"/>
  <c r="O121" i="1"/>
  <c r="O120" i="1"/>
  <c r="O68" i="1"/>
  <c r="S66" i="1"/>
  <c r="B2" i="10"/>
  <c r="Q805" i="1" l="1"/>
  <c r="Q310" i="1"/>
  <c r="I386" i="1"/>
  <c r="I495" i="1"/>
  <c r="M711" i="1"/>
  <c r="Q977" i="1"/>
  <c r="I711" i="1"/>
  <c r="G977" i="1"/>
  <c r="I977" i="1"/>
  <c r="K977" i="1"/>
  <c r="O71" i="1"/>
  <c r="I71" i="1"/>
  <c r="P151" i="1"/>
  <c r="E151" i="1"/>
  <c r="P180" i="1"/>
  <c r="E208" i="1"/>
  <c r="M310" i="1"/>
  <c r="M386" i="1"/>
  <c r="G208" i="1"/>
  <c r="E649" i="1"/>
  <c r="E711" i="1"/>
  <c r="G649" i="1"/>
  <c r="O711" i="1"/>
  <c r="Q649" i="1"/>
  <c r="G71" i="1"/>
  <c r="Q71" i="1"/>
  <c r="G386" i="1"/>
  <c r="K71" i="1"/>
  <c r="O255" i="1"/>
  <c r="E71" i="1"/>
  <c r="M977" i="1"/>
  <c r="O386" i="1"/>
  <c r="I255" i="1"/>
  <c r="E111" i="1"/>
  <c r="G111" i="1"/>
  <c r="K386" i="1"/>
  <c r="I180" i="1"/>
  <c r="M111" i="1"/>
  <c r="O111" i="1"/>
  <c r="O208" i="1"/>
  <c r="M495" i="1"/>
  <c r="I111" i="1"/>
  <c r="G151" i="1"/>
  <c r="Q495" i="1"/>
  <c r="I578" i="1"/>
  <c r="O578" i="1"/>
  <c r="K495" i="1"/>
  <c r="G495" i="1"/>
  <c r="P58" i="1"/>
  <c r="M737" i="1"/>
  <c r="M783" i="1"/>
  <c r="E805" i="1"/>
  <c r="E977" i="1"/>
  <c r="K783" i="1"/>
  <c r="K255" i="1"/>
  <c r="G578" i="1"/>
  <c r="N151" i="1"/>
  <c r="R58" i="1"/>
  <c r="T58" i="1"/>
  <c r="I196" i="1"/>
  <c r="E196" i="1"/>
  <c r="E525" i="1"/>
  <c r="K421" i="1"/>
  <c r="K888" i="1"/>
  <c r="M888" i="1"/>
  <c r="Q888" i="1"/>
  <c r="R180" i="1"/>
  <c r="K310" i="1"/>
  <c r="O310" i="1"/>
  <c r="N196" i="1"/>
  <c r="U180" i="1"/>
  <c r="T196" i="1"/>
  <c r="G888" i="1"/>
  <c r="V196" i="1"/>
  <c r="P196" i="1"/>
  <c r="E928" i="1"/>
  <c r="N180" i="1"/>
  <c r="X196" i="1"/>
  <c r="R196" i="1"/>
  <c r="Q928" i="1"/>
  <c r="G310" i="1"/>
  <c r="Z196" i="1"/>
  <c r="I124" i="1"/>
  <c r="M124" i="1"/>
  <c r="G124" i="1"/>
  <c r="G266" i="1"/>
  <c r="K266" i="1"/>
  <c r="O266" i="1"/>
  <c r="G337" i="1"/>
  <c r="K337" i="1"/>
  <c r="O337" i="1"/>
  <c r="M337" i="1"/>
  <c r="Q266" i="1"/>
  <c r="N669" i="1"/>
  <c r="G375" i="1"/>
  <c r="K375" i="1"/>
  <c r="O375" i="1"/>
  <c r="E375" i="1"/>
  <c r="I375" i="1"/>
  <c r="M375" i="1"/>
  <c r="Q375" i="1"/>
  <c r="E337" i="1"/>
  <c r="I266" i="1"/>
  <c r="G432" i="1"/>
  <c r="K432" i="1"/>
  <c r="O432" i="1"/>
  <c r="E589" i="1"/>
  <c r="I589" i="1"/>
  <c r="M589" i="1"/>
  <c r="Q589" i="1"/>
  <c r="G589" i="1"/>
  <c r="K589" i="1"/>
  <c r="O589" i="1"/>
  <c r="Q337" i="1"/>
  <c r="M266" i="1"/>
  <c r="M432" i="1"/>
  <c r="E737" i="1"/>
  <c r="K600" i="1"/>
  <c r="G737" i="1"/>
  <c r="G805" i="1"/>
  <c r="I928" i="1"/>
  <c r="Q611" i="1"/>
  <c r="M611" i="1"/>
  <c r="I611" i="1"/>
  <c r="E611" i="1"/>
  <c r="K805" i="1"/>
  <c r="E600" i="1"/>
  <c r="I805" i="1"/>
  <c r="G443" i="1"/>
  <c r="K443" i="1"/>
  <c r="O443" i="1"/>
  <c r="E669" i="1"/>
  <c r="I669" i="1"/>
  <c r="G669" i="1"/>
  <c r="O805" i="1"/>
  <c r="I737" i="1"/>
  <c r="E955" i="1"/>
  <c r="Q955" i="1"/>
  <c r="O955" i="1"/>
  <c r="G955" i="1"/>
  <c r="K955" i="1"/>
  <c r="I955" i="1"/>
  <c r="M955" i="1"/>
  <c r="E244" i="1"/>
  <c r="I244" i="1"/>
  <c r="K244" i="1"/>
  <c r="O244" i="1"/>
  <c r="M244" i="1"/>
  <c r="Q244" i="1"/>
  <c r="G525" i="1"/>
  <c r="K525" i="1"/>
  <c r="O525" i="1"/>
  <c r="E514" i="1"/>
  <c r="I514" i="1"/>
  <c r="M514" i="1"/>
  <c r="Q514" i="1"/>
  <c r="G514" i="1"/>
  <c r="K514" i="1"/>
  <c r="O514" i="1"/>
  <c r="G244" i="1"/>
  <c r="G536" i="1"/>
  <c r="K536" i="1"/>
  <c r="O536" i="1"/>
  <c r="E536" i="1"/>
  <c r="I536" i="1"/>
  <c r="M536" i="1"/>
  <c r="Q536" i="1"/>
  <c r="M525" i="1"/>
  <c r="Q443" i="1"/>
  <c r="E877" i="1"/>
  <c r="I877" i="1"/>
  <c r="M877" i="1"/>
  <c r="Q877" i="1"/>
  <c r="G877" i="1"/>
  <c r="K877" i="1"/>
  <c r="O877" i="1"/>
  <c r="E443" i="1"/>
  <c r="I600" i="1"/>
  <c r="I432" i="1"/>
  <c r="G700" i="1"/>
  <c r="K700" i="1"/>
  <c r="O700" i="1"/>
  <c r="I700" i="1"/>
  <c r="E700" i="1"/>
  <c r="Q700" i="1"/>
  <c r="M700" i="1"/>
  <c r="G917" i="1"/>
  <c r="K917" i="1"/>
  <c r="O917" i="1"/>
  <c r="E917" i="1"/>
  <c r="Q917" i="1"/>
  <c r="I917" i="1"/>
  <c r="M917" i="1"/>
  <c r="G600" i="1"/>
  <c r="K737" i="1"/>
  <c r="M928" i="1"/>
  <c r="O928" i="1"/>
  <c r="Q737" i="1"/>
  <c r="K928" i="1"/>
  <c r="G484" i="1"/>
  <c r="K484" i="1"/>
  <c r="O484" i="1"/>
  <c r="E484" i="1"/>
  <c r="I484" i="1"/>
  <c r="M484" i="1"/>
  <c r="Q484" i="1"/>
  <c r="I443" i="1"/>
  <c r="M600" i="1"/>
  <c r="G99" i="1"/>
  <c r="E99" i="1"/>
  <c r="I99" i="1"/>
  <c r="E326" i="1"/>
  <c r="I326" i="1"/>
  <c r="M326" i="1"/>
  <c r="Q326" i="1"/>
  <c r="G326" i="1"/>
  <c r="K326" i="1"/>
  <c r="O326" i="1"/>
  <c r="G278" i="1"/>
  <c r="K278" i="1"/>
  <c r="O278" i="1"/>
  <c r="E278" i="1"/>
  <c r="I278" i="1"/>
  <c r="M278" i="1"/>
  <c r="Q278" i="1"/>
  <c r="E421" i="1"/>
  <c r="I421" i="1"/>
  <c r="M421" i="1"/>
  <c r="Q421" i="1"/>
  <c r="G421" i="1"/>
  <c r="I337" i="1"/>
  <c r="E266" i="1"/>
  <c r="E432" i="1"/>
  <c r="I722" i="1"/>
  <c r="Q722" i="1"/>
  <c r="E722" i="1"/>
  <c r="M722" i="1"/>
  <c r="K722" i="1"/>
  <c r="O722" i="1"/>
  <c r="G722" i="1"/>
  <c r="I794" i="1"/>
  <c r="Q794" i="1"/>
  <c r="E794" i="1"/>
  <c r="M794" i="1"/>
  <c r="K794" i="1"/>
  <c r="O794" i="1"/>
  <c r="G794" i="1"/>
  <c r="M443" i="1"/>
  <c r="Q600" i="1"/>
  <c r="Q525" i="1"/>
  <c r="O767" i="1"/>
  <c r="G767" i="1"/>
  <c r="K767" i="1"/>
  <c r="I767" i="1"/>
  <c r="Q767" i="1"/>
  <c r="E767" i="1"/>
  <c r="M767" i="1"/>
  <c r="G831" i="1"/>
  <c r="K831" i="1"/>
  <c r="O831" i="1"/>
  <c r="I831" i="1"/>
  <c r="Q831" i="1"/>
  <c r="E831" i="1"/>
  <c r="M831" i="1"/>
  <c r="P669" i="1"/>
  <c r="K611" i="1"/>
  <c r="Q432" i="1"/>
  <c r="D42" i="8"/>
  <c r="E42" i="8" l="1"/>
  <c r="I20" i="6"/>
  <c r="J20" i="6"/>
  <c r="L20" i="6"/>
  <c r="M20" i="6"/>
  <c r="O20" i="6"/>
  <c r="P20" i="6"/>
  <c r="R20" i="6"/>
  <c r="S20" i="6"/>
  <c r="U20" i="6"/>
  <c r="V20" i="6"/>
  <c r="G20" i="6"/>
  <c r="F20" i="6"/>
  <c r="H152" i="6"/>
  <c r="G152" i="6"/>
  <c r="F152" i="6"/>
  <c r="E152" i="6"/>
  <c r="D152" i="6"/>
  <c r="C152" i="6"/>
  <c r="O154" i="6"/>
  <c r="O153" i="6"/>
  <c r="T136" i="6"/>
  <c r="T135" i="6"/>
  <c r="T134" i="6"/>
  <c r="T133" i="6"/>
  <c r="T132" i="6"/>
  <c r="Q136" i="6"/>
  <c r="Q135" i="6"/>
  <c r="Q134" i="6"/>
  <c r="Q133" i="6"/>
  <c r="Q132" i="6"/>
  <c r="N136" i="6"/>
  <c r="N135" i="6"/>
  <c r="N134" i="6"/>
  <c r="N133" i="6"/>
  <c r="N132" i="6"/>
  <c r="K136" i="6"/>
  <c r="K135" i="6"/>
  <c r="K134" i="6"/>
  <c r="K133" i="6"/>
  <c r="K132" i="6"/>
  <c r="H136" i="6"/>
  <c r="H135" i="6"/>
  <c r="H134" i="6"/>
  <c r="H133" i="6"/>
  <c r="H132" i="6"/>
  <c r="D187" i="6"/>
  <c r="C187" i="6"/>
  <c r="D185" i="6"/>
  <c r="C185" i="6"/>
  <c r="D183" i="6"/>
  <c r="C183" i="6"/>
  <c r="D181" i="6"/>
  <c r="C181" i="6"/>
  <c r="D179" i="6"/>
  <c r="C179" i="6"/>
  <c r="D177" i="6"/>
  <c r="C177" i="6"/>
  <c r="S99" i="6" l="1"/>
  <c r="D99" i="6"/>
  <c r="S101" i="6"/>
  <c r="P101" i="6"/>
  <c r="M101" i="6"/>
  <c r="J101" i="6"/>
  <c r="G101" i="6"/>
  <c r="D101" i="6"/>
  <c r="G86" i="6" l="1"/>
  <c r="S87" i="6"/>
  <c r="S86" i="6"/>
  <c r="S85" i="6"/>
  <c r="S84" i="6"/>
  <c r="S82" i="6"/>
  <c r="S83" i="6" s="1"/>
  <c r="R87" i="6"/>
  <c r="R86" i="6"/>
  <c r="R85" i="6"/>
  <c r="R84" i="6"/>
  <c r="R82" i="6"/>
  <c r="R83" i="6" s="1"/>
  <c r="P87" i="6"/>
  <c r="P86" i="6"/>
  <c r="P85" i="6"/>
  <c r="P84" i="6"/>
  <c r="P82" i="6"/>
  <c r="P83" i="6" s="1"/>
  <c r="O87" i="6"/>
  <c r="O86" i="6"/>
  <c r="O85" i="6"/>
  <c r="O84" i="6"/>
  <c r="O82" i="6"/>
  <c r="O83" i="6" s="1"/>
  <c r="M87" i="6"/>
  <c r="M86" i="6"/>
  <c r="M85" i="6"/>
  <c r="M84" i="6"/>
  <c r="M82" i="6"/>
  <c r="M83" i="6" s="1"/>
  <c r="L87" i="6"/>
  <c r="L86" i="6"/>
  <c r="L85" i="6"/>
  <c r="L84" i="6"/>
  <c r="L82" i="6"/>
  <c r="L83" i="6" s="1"/>
  <c r="J87" i="6"/>
  <c r="J86" i="6"/>
  <c r="J85" i="6"/>
  <c r="J84" i="6"/>
  <c r="J82" i="6"/>
  <c r="J83" i="6" s="1"/>
  <c r="I87" i="6"/>
  <c r="I86" i="6"/>
  <c r="I85" i="6"/>
  <c r="I84" i="6"/>
  <c r="I82" i="6"/>
  <c r="I83" i="6" s="1"/>
  <c r="G87" i="6"/>
  <c r="G85" i="6"/>
  <c r="G84" i="6"/>
  <c r="G82" i="6"/>
  <c r="G83" i="6" s="1"/>
  <c r="F87" i="6"/>
  <c r="F86" i="6"/>
  <c r="F85" i="6"/>
  <c r="F84" i="6"/>
  <c r="F82" i="6"/>
  <c r="F83" i="6" s="1"/>
  <c r="D87" i="6"/>
  <c r="D86" i="6"/>
  <c r="D85" i="6"/>
  <c r="D84" i="6"/>
  <c r="D82" i="6"/>
  <c r="D83" i="6" s="1"/>
  <c r="C87" i="6"/>
  <c r="C86" i="6"/>
  <c r="C85" i="6"/>
  <c r="C84" i="6"/>
  <c r="C82" i="6"/>
  <c r="C83" i="6" s="1"/>
  <c r="D35" i="6" l="1"/>
  <c r="E35" i="6"/>
  <c r="F35" i="6"/>
  <c r="G35" i="6"/>
  <c r="H35" i="6"/>
  <c r="I35" i="6"/>
  <c r="J35" i="6"/>
  <c r="K35" i="6"/>
  <c r="L35" i="6"/>
  <c r="M35" i="6"/>
  <c r="N35" i="6"/>
  <c r="C35" i="6"/>
  <c r="U15" i="6"/>
  <c r="R15" i="6"/>
  <c r="O15" i="6"/>
  <c r="L15" i="6"/>
  <c r="I15" i="6"/>
  <c r="F15" i="6"/>
  <c r="C15" i="6"/>
  <c r="B39" i="8"/>
  <c r="B40" i="8"/>
  <c r="B41" i="8"/>
  <c r="B38" i="8"/>
  <c r="N58" i="6"/>
  <c r="N57" i="6"/>
  <c r="N56" i="6"/>
  <c r="N55" i="6"/>
  <c r="N54" i="6"/>
  <c r="N53" i="6"/>
  <c r="O58" i="6"/>
  <c r="O57" i="6"/>
  <c r="O56" i="6"/>
  <c r="O55" i="6"/>
  <c r="O54" i="6"/>
  <c r="O53" i="6"/>
  <c r="M58" i="6"/>
  <c r="M57" i="6"/>
  <c r="M56" i="6"/>
  <c r="M55" i="6"/>
  <c r="M54" i="6"/>
  <c r="L58" i="6"/>
  <c r="L57" i="6"/>
  <c r="L56" i="6"/>
  <c r="L55" i="6"/>
  <c r="L54" i="6"/>
  <c r="L53" i="6"/>
  <c r="K58" i="6"/>
  <c r="K57" i="6"/>
  <c r="K56" i="6"/>
  <c r="K55" i="6"/>
  <c r="K53" i="6"/>
  <c r="J58" i="6"/>
  <c r="J57" i="6"/>
  <c r="J56" i="6"/>
  <c r="J55" i="6"/>
  <c r="J54" i="6"/>
  <c r="J53" i="6"/>
  <c r="L113" i="6"/>
  <c r="Q104" i="6" s="1"/>
  <c r="L112" i="6"/>
  <c r="N104" i="6" s="1"/>
  <c r="L109" i="6"/>
  <c r="E104" i="6" s="1"/>
  <c r="L108" i="6"/>
  <c r="K114" i="6"/>
  <c r="K113" i="6"/>
  <c r="K110" i="6"/>
  <c r="K109" i="6"/>
  <c r="K108" i="6"/>
  <c r="J114" i="6"/>
  <c r="J111" i="6"/>
  <c r="J110" i="6"/>
  <c r="J108" i="6"/>
  <c r="I112" i="6"/>
  <c r="I111" i="6"/>
  <c r="I108" i="6"/>
  <c r="H113" i="6"/>
  <c r="H112" i="6"/>
  <c r="H109" i="6"/>
  <c r="H108" i="6"/>
  <c r="G114" i="6"/>
  <c r="G113" i="6"/>
  <c r="G110" i="6"/>
  <c r="H99" i="6" s="1"/>
  <c r="G109" i="6"/>
  <c r="G108" i="6"/>
  <c r="F114" i="6"/>
  <c r="T98" i="6" s="1"/>
  <c r="F111" i="6"/>
  <c r="K98" i="6" s="1"/>
  <c r="F110" i="6"/>
  <c r="H98" i="6" s="1"/>
  <c r="F108" i="6"/>
  <c r="E112" i="6"/>
  <c r="N97" i="6" s="1"/>
  <c r="E111" i="6"/>
  <c r="K97" i="6" s="1"/>
  <c r="E108" i="6"/>
  <c r="D113" i="6"/>
  <c r="D112" i="6"/>
  <c r="N96" i="6" s="1"/>
  <c r="D109" i="6"/>
  <c r="E96" i="6" s="1"/>
  <c r="D108" i="6"/>
  <c r="Q67" i="6"/>
  <c r="K87" i="6" s="1"/>
  <c r="N69" i="6"/>
  <c r="Q86" i="6" s="1"/>
  <c r="N68" i="6"/>
  <c r="N86" i="6" s="1"/>
  <c r="N65" i="6"/>
  <c r="E86" i="6" s="1"/>
  <c r="K70" i="6"/>
  <c r="T85" i="6" s="1"/>
  <c r="K69" i="6"/>
  <c r="Q85" i="6" s="1"/>
  <c r="K66" i="6"/>
  <c r="H85" i="6" s="1"/>
  <c r="K65" i="6"/>
  <c r="E85" i="6" s="1"/>
  <c r="H70" i="6"/>
  <c r="T84" i="6" s="1"/>
  <c r="H67" i="6"/>
  <c r="K84" i="6" s="1"/>
  <c r="H66" i="6"/>
  <c r="H84" i="6" s="1"/>
  <c r="E68" i="6"/>
  <c r="N82" i="6" s="1"/>
  <c r="N83" i="6" s="1"/>
  <c r="E67" i="6"/>
  <c r="K82" i="6" s="1"/>
  <c r="K83" i="6" s="1"/>
  <c r="T29" i="6"/>
  <c r="Q29" i="6"/>
  <c r="S29" i="6"/>
  <c r="R29" i="6"/>
  <c r="P29" i="6"/>
  <c r="O29" i="6"/>
  <c r="R30" i="6"/>
  <c r="S30" i="6"/>
  <c r="T30" i="6"/>
  <c r="Q30" i="6"/>
  <c r="P30" i="6"/>
  <c r="O30" i="6"/>
  <c r="T31" i="6"/>
  <c r="Q31" i="6"/>
  <c r="S31" i="6"/>
  <c r="R31" i="6"/>
  <c r="P31" i="6"/>
  <c r="O31" i="6"/>
  <c r="T32" i="6"/>
  <c r="S32" i="6"/>
  <c r="Q32" i="6"/>
  <c r="R32" i="6"/>
  <c r="P32" i="6"/>
  <c r="O32" i="6"/>
  <c r="T33" i="6"/>
  <c r="Q33" i="6"/>
  <c r="S33" i="6"/>
  <c r="R33" i="6"/>
  <c r="P33" i="6"/>
  <c r="O33" i="6"/>
  <c r="T34" i="6"/>
  <c r="T35" i="6" s="1"/>
  <c r="Q34" i="6"/>
  <c r="Q35" i="6" s="1"/>
  <c r="S34" i="6"/>
  <c r="S35" i="6" s="1"/>
  <c r="R34" i="6"/>
  <c r="R35" i="6" s="1"/>
  <c r="P34" i="6"/>
  <c r="P35" i="6" s="1"/>
  <c r="O34" i="6"/>
  <c r="O35" i="6" s="1"/>
  <c r="J169" i="6"/>
  <c r="F40" i="8"/>
  <c r="P153" i="6"/>
  <c r="P154" i="6"/>
  <c r="P155" i="6"/>
  <c r="P156" i="6"/>
  <c r="Q153" i="6"/>
  <c r="Q154" i="6"/>
  <c r="Q155" i="6"/>
  <c r="Q156" i="6"/>
  <c r="R153" i="6"/>
  <c r="R154" i="6"/>
  <c r="R155" i="6"/>
  <c r="R156" i="6"/>
  <c r="S153" i="6"/>
  <c r="S154" i="6"/>
  <c r="S155" i="6"/>
  <c r="S156" i="6"/>
  <c r="T153" i="6"/>
  <c r="T154" i="6"/>
  <c r="T155" i="6"/>
  <c r="T156" i="6"/>
  <c r="Q68" i="6"/>
  <c r="N87" i="6" s="1"/>
  <c r="H17" i="6"/>
  <c r="K17" i="6"/>
  <c r="Q17" i="6"/>
  <c r="T17" i="6"/>
  <c r="N17" i="6"/>
  <c r="H18" i="6"/>
  <c r="K18" i="6"/>
  <c r="Q18" i="6"/>
  <c r="T18" i="6"/>
  <c r="N18" i="6"/>
  <c r="H19" i="6"/>
  <c r="H20" i="6" s="1"/>
  <c r="K19" i="6"/>
  <c r="K20" i="6" s="1"/>
  <c r="Q19" i="6"/>
  <c r="Q20" i="6" s="1"/>
  <c r="T19" i="6"/>
  <c r="T20" i="6" s="1"/>
  <c r="N19" i="6"/>
  <c r="N20" i="6" s="1"/>
  <c r="B65" i="6"/>
  <c r="B66" i="6"/>
  <c r="F80" i="6" s="1"/>
  <c r="F94" i="6" s="1"/>
  <c r="B68" i="6"/>
  <c r="L80" i="6" s="1"/>
  <c r="L94" i="6" s="1"/>
  <c r="B69" i="6"/>
  <c r="O80" i="6" s="1"/>
  <c r="O94" i="6" s="1"/>
  <c r="B67" i="6"/>
  <c r="I80" i="6" s="1"/>
  <c r="I94" i="6" s="1"/>
  <c r="D20" i="8"/>
  <c r="J142" i="6"/>
  <c r="J143" i="6"/>
  <c r="J144" i="6"/>
  <c r="J145" i="6"/>
  <c r="J141" i="6"/>
  <c r="I142" i="6"/>
  <c r="I143" i="6"/>
  <c r="I144" i="6"/>
  <c r="I145" i="6"/>
  <c r="I141" i="6"/>
  <c r="D142" i="6"/>
  <c r="D143" i="6"/>
  <c r="D144" i="6"/>
  <c r="D145" i="6"/>
  <c r="D141" i="6"/>
  <c r="C142" i="6"/>
  <c r="C143" i="6"/>
  <c r="C144" i="6"/>
  <c r="C145" i="6"/>
  <c r="C141" i="6"/>
  <c r="E99" i="6" l="1"/>
  <c r="E66" i="6"/>
  <c r="H82" i="6" s="1"/>
  <c r="H83" i="6" s="1"/>
  <c r="I113" i="6"/>
  <c r="J170" i="6"/>
  <c r="F113" i="6"/>
  <c r="Q98" i="6" s="1"/>
  <c r="H68" i="6"/>
  <c r="N84" i="6" s="1"/>
  <c r="N66" i="6"/>
  <c r="H86" i="6" s="1"/>
  <c r="N70" i="6"/>
  <c r="T86" i="6" s="1"/>
  <c r="D111" i="6"/>
  <c r="K96" i="6" s="1"/>
  <c r="G112" i="6"/>
  <c r="N99" i="6" s="1"/>
  <c r="I110" i="6"/>
  <c r="H101" i="6" s="1"/>
  <c r="I114" i="6"/>
  <c r="T101" i="6" s="1"/>
  <c r="C118" i="6"/>
  <c r="K112" i="6"/>
  <c r="I170" i="6"/>
  <c r="E181" i="6" s="1"/>
  <c r="J171" i="6"/>
  <c r="K168" i="6"/>
  <c r="K172" i="6"/>
  <c r="Q69" i="6"/>
  <c r="Q87" i="6" s="1"/>
  <c r="K68" i="6"/>
  <c r="N85" i="6" s="1"/>
  <c r="D110" i="6"/>
  <c r="H96" i="6" s="1"/>
  <c r="D114" i="6"/>
  <c r="T96" i="6" s="1"/>
  <c r="F109" i="6"/>
  <c r="E98" i="6" s="1"/>
  <c r="I169" i="6"/>
  <c r="B70" i="6"/>
  <c r="R80" i="6" s="1"/>
  <c r="R94" i="6" s="1"/>
  <c r="H65" i="6"/>
  <c r="E84" i="6" s="1"/>
  <c r="H69" i="6"/>
  <c r="Q84" i="6" s="1"/>
  <c r="N67" i="6"/>
  <c r="K86" i="6" s="1"/>
  <c r="E109" i="6"/>
  <c r="E97" i="6" s="1"/>
  <c r="E113" i="6"/>
  <c r="Q97" i="6" s="1"/>
  <c r="H110" i="6"/>
  <c r="H114" i="6"/>
  <c r="T99" i="6" s="1"/>
  <c r="J112" i="6"/>
  <c r="N101" i="6" s="1"/>
  <c r="D118" i="6"/>
  <c r="E103" i="6"/>
  <c r="Q103" i="6"/>
  <c r="H118" i="6"/>
  <c r="L110" i="6"/>
  <c r="H104" i="6" s="1"/>
  <c r="L114" i="6"/>
  <c r="T104" i="6" s="1"/>
  <c r="K54" i="6"/>
  <c r="I171" i="6"/>
  <c r="J168" i="6"/>
  <c r="J172" i="6"/>
  <c r="K169" i="6"/>
  <c r="K173" i="6"/>
  <c r="Q66" i="6"/>
  <c r="H87" i="6" s="1"/>
  <c r="G111" i="6"/>
  <c r="I109" i="6"/>
  <c r="K111" i="6"/>
  <c r="I173" i="6"/>
  <c r="E187" i="6" s="1"/>
  <c r="K171" i="6"/>
  <c r="E65" i="6"/>
  <c r="E82" i="6" s="1"/>
  <c r="E83" i="6" s="1"/>
  <c r="E69" i="6"/>
  <c r="Q82" i="6" s="1"/>
  <c r="Q83" i="6" s="1"/>
  <c r="K67" i="6"/>
  <c r="K85" i="6" s="1"/>
  <c r="Q65" i="6"/>
  <c r="E87" i="6" s="1"/>
  <c r="E110" i="6"/>
  <c r="H97" i="6" s="1"/>
  <c r="F112" i="6"/>
  <c r="N98" i="6" s="1"/>
  <c r="H111" i="6"/>
  <c r="J109" i="6"/>
  <c r="J113" i="6"/>
  <c r="E118" i="6"/>
  <c r="H103" i="6"/>
  <c r="T103" i="6"/>
  <c r="I118" i="6"/>
  <c r="L111" i="6"/>
  <c r="K104" i="6" s="1"/>
  <c r="M53" i="6"/>
  <c r="I168" i="6"/>
  <c r="I172" i="6"/>
  <c r="E185" i="6" s="1"/>
  <c r="J173" i="6"/>
  <c r="K170" i="6"/>
  <c r="Q99" i="6"/>
  <c r="K101" i="6"/>
  <c r="Q96" i="6"/>
  <c r="S96" i="6"/>
  <c r="R96" i="6"/>
  <c r="C80" i="6"/>
  <c r="C94" i="6" s="1"/>
  <c r="F41" i="8"/>
  <c r="F38" i="8"/>
  <c r="G41" i="8"/>
  <c r="G40" i="8"/>
  <c r="G38" i="8"/>
  <c r="Q101" i="6" l="1"/>
  <c r="K99" i="6"/>
  <c r="E101" i="6"/>
  <c r="E179" i="6"/>
  <c r="N103" i="6"/>
  <c r="G118" i="6"/>
  <c r="B108" i="6"/>
  <c r="C117" i="6" s="1"/>
  <c r="K103" i="6"/>
  <c r="F118" i="6"/>
  <c r="E183" i="6"/>
  <c r="B2" i="7"/>
  <c r="D140" i="6"/>
  <c r="I140" i="6"/>
  <c r="J140" i="6"/>
  <c r="O140" i="6"/>
  <c r="P140" i="6"/>
  <c r="C140" i="6"/>
  <c r="P145" i="6"/>
  <c r="P144" i="6"/>
  <c r="P143" i="6"/>
  <c r="P142" i="6"/>
  <c r="P141" i="6"/>
  <c r="E136" i="6"/>
  <c r="O145" i="6" s="1"/>
  <c r="E135" i="6"/>
  <c r="O144" i="6" s="1"/>
  <c r="E134" i="6"/>
  <c r="O143" i="6" s="1"/>
  <c r="E133" i="6"/>
  <c r="O142" i="6" s="1"/>
  <c r="E132" i="6"/>
  <c r="O141" i="6" s="1"/>
  <c r="O156" i="6"/>
  <c r="O155" i="6"/>
  <c r="E114" i="6" l="1"/>
  <c r="T97" i="6" s="1"/>
  <c r="B1" i="6"/>
  <c r="G39" i="8"/>
  <c r="E177" i="6" l="1"/>
  <c r="E70" i="6"/>
  <c r="T82" i="6" s="1"/>
  <c r="T83" i="6" s="1"/>
  <c r="F39" i="8"/>
  <c r="W17" i="6" l="1"/>
  <c r="B114" i="6"/>
  <c r="I117" i="6" s="1"/>
  <c r="B112" i="6"/>
  <c r="G117" i="6" s="1"/>
  <c r="Q70" i="6"/>
  <c r="T87" i="6" s="1"/>
  <c r="B109" i="6"/>
  <c r="D117" i="6" s="1"/>
  <c r="B113" i="6"/>
  <c r="H117" i="6" s="1"/>
  <c r="B111" i="6"/>
  <c r="F117" i="6" s="1"/>
  <c r="B110" i="6"/>
  <c r="E117" i="6" s="1"/>
  <c r="F42" i="8"/>
  <c r="E18" i="6"/>
  <c r="G42" i="8"/>
  <c r="W19" i="6" l="1"/>
  <c r="W20" i="6" s="1"/>
  <c r="W18" i="6"/>
  <c r="E17" i="6"/>
  <c r="E19" i="6"/>
  <c r="L130" i="6" l="1"/>
  <c r="O130" i="6"/>
  <c r="C130" i="6"/>
  <c r="R130" i="6"/>
  <c r="I130" i="6"/>
  <c r="F130" i="6"/>
  <c r="B168" i="6" l="1"/>
  <c r="B177" i="6" s="1"/>
  <c r="B171" i="6"/>
  <c r="B185" i="6" s="1"/>
  <c r="B173" i="6"/>
  <c r="B172" i="6"/>
  <c r="B187" i="6" s="1"/>
  <c r="B170" i="6"/>
  <c r="B169" i="6"/>
  <c r="B179" i="6" s="1"/>
  <c r="B181" i="6" l="1"/>
  <c r="B183" i="6"/>
</calcChain>
</file>

<file path=xl/sharedStrings.xml><?xml version="1.0" encoding="utf-8"?>
<sst xmlns="http://schemas.openxmlformats.org/spreadsheetml/2006/main" count="1675" uniqueCount="291">
  <si>
    <t>Població i Mostra</t>
  </si>
  <si>
    <t>Respostes</t>
  </si>
  <si>
    <t>Població</t>
  </si>
  <si>
    <t>Total Mostra</t>
  </si>
  <si>
    <t>% Resposta</t>
  </si>
  <si>
    <t>Dones</t>
  </si>
  <si>
    <t>Homes</t>
  </si>
  <si>
    <t>%</t>
  </si>
  <si>
    <t>ESTATUS D'INSERCIÓ</t>
  </si>
  <si>
    <t>Ocupat</t>
  </si>
  <si>
    <t>No ha treballat mai</t>
  </si>
  <si>
    <t>Abans
d'acabar</t>
  </si>
  <si>
    <t>Menys
d'un mes</t>
  </si>
  <si>
    <t>D'un a 3 mesos</t>
  </si>
  <si>
    <t>De 3 a 6
mesos</t>
  </si>
  <si>
    <t>De 6 a 12
mesos</t>
  </si>
  <si>
    <t>Més
d'un any</t>
  </si>
  <si>
    <t>Altres</t>
  </si>
  <si>
    <t>Titulació
específica</t>
  </si>
  <si>
    <t>Titulació
universitària</t>
  </si>
  <si>
    <t>Cap
titulació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</si>
  <si>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</si>
  <si>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</si>
  <si>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</si>
  <si>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</si>
  <si>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</si>
  <si>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</si>
  <si>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</si>
  <si>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Més de 
40.000 €</t>
  </si>
  <si>
    <t>Funcions pròpies</t>
  </si>
  <si>
    <t>Funcions
no pròpies</t>
  </si>
  <si>
    <t>Requeria
form.univ.</t>
  </si>
  <si>
    <t>No requeria
form.univ.</t>
  </si>
  <si>
    <t>Menys de 
6 mesos</t>
  </si>
  <si>
    <t>Entre 6 mesos
i 1 any</t>
  </si>
  <si>
    <t>Entre 1 any
i 2 anys</t>
  </si>
  <si>
    <t>Més de
2 anys</t>
  </si>
  <si>
    <t>NO</t>
  </si>
  <si>
    <t>Durant els estudis</t>
  </si>
  <si>
    <t>Laboralment</t>
  </si>
  <si>
    <t>Estudis i feina</t>
  </si>
  <si>
    <t>TITULATS ANY ACADÈMIC 2006-2007</t>
  </si>
  <si>
    <t>NS/NC</t>
  </si>
  <si>
    <t>MOBILITAT (%)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</si>
  <si>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</si>
  <si>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</si>
  <si>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</si>
  <si>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</si>
  <si>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</si>
  <si>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PRIMERA FEINA I TEMPS D'INSERCIÓ</t>
  </si>
  <si>
    <t xml:space="preserve">REQUISITS PER A LA FEINA ACTUAL </t>
  </si>
  <si>
    <t>TIPUS DE CONTRACTE</t>
  </si>
  <si>
    <t>GUANYS</t>
  </si>
  <si>
    <t>TEMPS DE RECERCA DE FEINA</t>
  </si>
  <si>
    <t>MOBILITAT</t>
  </si>
  <si>
    <t>Nota: Sou brut anual</t>
  </si>
  <si>
    <t>2.4 SATISFACCIÓ AMB LA FEINA ACTUAL</t>
  </si>
  <si>
    <t>TAULES COMPARATIVES</t>
  </si>
  <si>
    <t>Aturat</t>
  </si>
  <si>
    <t>FIX</t>
  </si>
  <si>
    <t>AUTÒNOM</t>
  </si>
  <si>
    <t>TEMPORAL</t>
  </si>
  <si>
    <t>SENSE CONTRACTE</t>
  </si>
  <si>
    <t>SI      1998</t>
  </si>
  <si>
    <t>NO    1998</t>
  </si>
  <si>
    <t>BECARI</t>
  </si>
  <si>
    <t>SENSE COTNRACTE</t>
  </si>
  <si>
    <t>Sí has tingut una experiència de mobilitat, de quin tipus ha estat?</t>
  </si>
  <si>
    <t>*Taula per gràfics resum</t>
  </si>
  <si>
    <t>Més de 30.000 €</t>
  </si>
  <si>
    <t>FITXA TÈCNICA</t>
  </si>
  <si>
    <t xml:space="preserve">Titulacions: </t>
  </si>
  <si>
    <t xml:space="preserve">Nom del Centre:  </t>
  </si>
  <si>
    <t>% Resp.</t>
  </si>
  <si>
    <t>PRINCIPALS INDICADORS</t>
  </si>
  <si>
    <t xml:space="preserve">Període de realització: </t>
  </si>
  <si>
    <t xml:space="preserve">Mètode de realització: </t>
  </si>
  <si>
    <t>Err.Mostral</t>
  </si>
  <si>
    <t xml:space="preserve"> </t>
  </si>
  <si>
    <t>ENG. TECN. DE TELEC., ESPEC. EN SISTEMES ELECTRÒNICS</t>
  </si>
  <si>
    <t>ENG. TECN. EN INFORMATICA DE GESTIO</t>
  </si>
  <si>
    <t>ENG. TECN. INDUSTRIAL, ESPEC. EN ELECTRICITAT</t>
  </si>
  <si>
    <t>ENG. TECN. INDUSTRIAL, ESPEC. EN ELECTRONICA INDUSTRIAL</t>
  </si>
  <si>
    <t>ENG. TECN. INDUSTRIAL, ESPEC. EN MECANICA</t>
  </si>
  <si>
    <t>ENG. TECN. INDUSTRIAL, ESPEC. EN QUÍMICA INDUSTRIAL</t>
  </si>
  <si>
    <t>TOTAL EPSEVG</t>
  </si>
  <si>
    <t>Eng. Tec. Industrial</t>
  </si>
  <si>
    <t>Eng. Tec. Industrial (Electricitat)</t>
  </si>
  <si>
    <t>Eng. Tec. Industrial (Electròn. Industrial)</t>
  </si>
  <si>
    <t>Eng. Tec. Industrial (Mecànica)</t>
  </si>
  <si>
    <t>Eng. Tec. Industrial (Química)</t>
  </si>
  <si>
    <t>Eng. Tec. Informàtica de Gestió</t>
  </si>
  <si>
    <t>Eng. Tec. Telecom. (Stmes. electrònics)</t>
  </si>
  <si>
    <t>Eng. Tec. Telecomunicacions</t>
  </si>
  <si>
    <t>E.T. Ind. Química</t>
  </si>
  <si>
    <t>E.T.T. Sist. Electrònics</t>
  </si>
  <si>
    <t>E.T. Inf. Gestió</t>
  </si>
  <si>
    <t>E.T. Ind. Mecànica</t>
  </si>
  <si>
    <t>E.T. Ind. Electricitat</t>
  </si>
  <si>
    <t xml:space="preserve">E.T. Ind. Elec. Ind. </t>
  </si>
  <si>
    <t>12.000 €
18.000 €</t>
  </si>
  <si>
    <t>18.000 €
30.000 €</t>
  </si>
  <si>
    <t>ESCOLA POLITÈCNICA SUPERIOR D'ENGINYERIA DE VILANOVA I LA GELTRÚ</t>
  </si>
  <si>
    <t>CARACTERÍSTIQUES TÈCNIQUES</t>
  </si>
  <si>
    <t>Gènere</t>
  </si>
  <si>
    <t>Persones titulades de la promoció del 2012 (curs 2012-2013)</t>
  </si>
  <si>
    <t xml:space="preserve">L'enquesta es va realitzar de forma presencial. </t>
  </si>
  <si>
    <t>GRAU EN ELECTRÒNICA INDUSTRIAL I AUTOMÀTICA</t>
  </si>
  <si>
    <t>GRAU EN ENGINYERIA DE DISSENY INDUSTRIAL I DESENVOLUPAMENT DEL PRODUCTE</t>
  </si>
  <si>
    <t>GRAU EN ENGINYERIA ELÈCTRICA</t>
  </si>
  <si>
    <t>GRAU EN ENGINYERIA MECÀNICA</t>
  </si>
  <si>
    <t>TITULATS CURS ACADÈMIC 2012/13</t>
  </si>
  <si>
    <t>Menys de 21 anys</t>
  </si>
  <si>
    <t>Entre 21 i 24 anys</t>
  </si>
  <si>
    <t>Entre 25 i 30 anys</t>
  </si>
  <si>
    <t>Més de 30 anys</t>
  </si>
  <si>
    <t>POBLACIÓ, MOSTRA, GÈNERE i EDAT</t>
  </si>
  <si>
    <t>Edat</t>
  </si>
  <si>
    <t>TOTAL</t>
  </si>
  <si>
    <t>Any de la primera matrícula</t>
  </si>
  <si>
    <t>CATALUNYA</t>
  </si>
  <si>
    <t>RESTA DE L'ESTAT ESPANYOL</t>
  </si>
  <si>
    <t>UNIÓ EUROPEA</t>
  </si>
  <si>
    <t>RESTA DEL MÓN</t>
  </si>
  <si>
    <t>Lloc on vas cursar els estudis</t>
  </si>
  <si>
    <t>ANY INICI i LLOC D'ESTUDIS PREUNIVERSITARIS</t>
  </si>
  <si>
    <t>VIA D'ACCÉS, NOTA D'ACCÉS i ORDRE DE PREFERÈNCIA</t>
  </si>
  <si>
    <t>Vies d'accés a la titulació</t>
  </si>
  <si>
    <t>PAU</t>
  </si>
  <si>
    <t>CFGS</t>
  </si>
  <si>
    <t>Altres vies</t>
  </si>
  <si>
    <t>Altra Titulació</t>
  </si>
  <si>
    <t>Mateixa titulació altra universitat</t>
  </si>
  <si>
    <t>Trasllat Llicenciatura</t>
  </si>
  <si>
    <t>Prova majors 25</t>
  </si>
  <si>
    <t>Prova majors 40</t>
  </si>
  <si>
    <t>Prova majors 45</t>
  </si>
  <si>
    <t>Nota d'accés a la titulació</t>
  </si>
  <si>
    <t>5 - Menys de 7</t>
  </si>
  <si>
    <t>7 - Menys de 9</t>
  </si>
  <si>
    <t>9 - Menys de 10</t>
  </si>
  <si>
    <t>10 - Menys de 12</t>
  </si>
  <si>
    <t>12 - 14</t>
  </si>
  <si>
    <t>Altra Titulació: Vas finalitzar-la?</t>
  </si>
  <si>
    <t xml:space="preserve">NO </t>
  </si>
  <si>
    <t>SÍ</t>
  </si>
  <si>
    <t>1a Opció</t>
  </si>
  <si>
    <t xml:space="preserve">2a Opció </t>
  </si>
  <si>
    <t>Ordre de preferència</t>
  </si>
  <si>
    <t>MOTIUS D'ELECCIÓ DE LA TITULACIÓ</t>
  </si>
  <si>
    <t>Perquè m'agradava</t>
  </si>
  <si>
    <t>Bona sortida laboral</t>
  </si>
  <si>
    <t>S'hi matriculavem les amistats</t>
  </si>
  <si>
    <t>Nota de tall</t>
  </si>
  <si>
    <t xml:space="preserve"> Consells familiars/amistats</t>
  </si>
  <si>
    <t>DEDICACIÓ i COMPAGINACIÓ AMB FEINA</t>
  </si>
  <si>
    <t>Dedicació majoritària</t>
  </si>
  <si>
    <t>Temps Complet</t>
  </si>
  <si>
    <t>Temps Parcial</t>
  </si>
  <si>
    <t>Has compaginat feina amb estudis?</t>
  </si>
  <si>
    <t>Només per aquelles persones que SÍ han compaginat feina i estudis</t>
  </si>
  <si>
    <t>Estudis amb feines esporàdiques</t>
  </si>
  <si>
    <t>Estudis amb feina setmanal de més de 15 hores</t>
  </si>
  <si>
    <t>Estudis amb feina setmanal de fins a 15 hores</t>
  </si>
  <si>
    <t>La feina, ha estat majoritariament relacionada amb els estudis</t>
  </si>
  <si>
    <t>MOBILITAT i PARTICIPACIÓ EN GRUPS DE LA UNIVERSITAT</t>
  </si>
  <si>
    <t>Has participat en algun d'aquest grups?</t>
  </si>
  <si>
    <t>Has participat en algun programa de Mobilitat?</t>
  </si>
  <si>
    <t>Òrgan de Govern</t>
  </si>
  <si>
    <t>Grup de treball institucional</t>
  </si>
  <si>
    <t>Comissió d'Estudiants</t>
  </si>
  <si>
    <t>Assemblea d'estudiants</t>
  </si>
  <si>
    <t>Comité d'avaluació a la Universitat</t>
  </si>
  <si>
    <t>Altres grups</t>
  </si>
  <si>
    <t>No he participats en cap d'aquest grups</t>
  </si>
  <si>
    <t>Sindicat represntant estudiantil</t>
  </si>
  <si>
    <t>Estudiar un màster</t>
  </si>
  <si>
    <t>Cursar uns estudis diferents de màster</t>
  </si>
  <si>
    <t>Començar a treballar</t>
  </si>
  <si>
    <t>Continuar treballant</t>
  </si>
  <si>
    <t>Canviar de feina a una relacionada am la titulació</t>
  </si>
  <si>
    <t>No ho tinc clar</t>
  </si>
  <si>
    <t>.</t>
  </si>
  <si>
    <t xml:space="preserve">Mitjana </t>
  </si>
  <si>
    <t>Desviació</t>
  </si>
  <si>
    <t>TITULACIÓ I PLA D'ESTUDIS</t>
  </si>
  <si>
    <t>( 1 - molt desacord, 2 - en desacord, 3 - neutre/indiferent, 4 - d'acord, 5 - molt d'acord, NS/NC - no sap/no contesta, n.a. - No aplica)</t>
  </si>
  <si>
    <t>n. a.</t>
  </si>
  <si>
    <t>PROFESSORAT I TUTORIES</t>
  </si>
  <si>
    <t>INTRANET I SISTEMA D'AVALUACIÓ</t>
  </si>
  <si>
    <t>PRÀCTIQUES EXTERNES, MOBILITAT i TFG</t>
  </si>
  <si>
    <t>SERVEIS UNIVERSITARIS</t>
  </si>
  <si>
    <t>COMPETÈNCIES</t>
  </si>
  <si>
    <t>SATISFACCIÓ GENERAL</t>
  </si>
  <si>
    <t>1. La titulació ha respost a les expectatives</t>
  </si>
  <si>
    <t>2. L'estructura del pla d'estudis ha permès una progressió adequada de l'aprenentatge</t>
  </si>
  <si>
    <t>3. Hi ha hagut una bona coordinació en els continguts de les assignatures per evitar solapaments</t>
  </si>
  <si>
    <t>4. El volum de treball exigit ha estat coherent amb el nombre de crèdits de les assignatures</t>
  </si>
  <si>
    <t>5. Estic satisfet/a amb el professorat</t>
  </si>
  <si>
    <t>6. La metodologia docent emprada pel professorat ha afavorit el meu aprenentatge</t>
  </si>
  <si>
    <t>7. La tutorització ha estat útil i ha contribuït a millorar el meu aprenentatge</t>
  </si>
  <si>
    <t>8. El campus virtual ha esdevingut un entorn adequat per generar coneixement i millorar el meu aprenentatge</t>
  </si>
  <si>
    <t>9. Els sistemes d'avaluació han permès reflectir adequadament el meu aprenantatge</t>
  </si>
  <si>
    <t>10. Les pràctiques externes m'han permès aplicar i consolidar coneixements i  habilitats adquirits durant la titulació</t>
  </si>
  <si>
    <t>11. Les accions de mobilitat que he realitzat han estat rellevants per al meu aprenentatge</t>
  </si>
  <si>
    <t>12. El treball de fi de grau m'ha permès valorar el meu grau d'assoliment de les competències de la titulació</t>
  </si>
  <si>
    <t>13. Les instal·lacions (aules i espais docents) han estat adequades per afavorir el meu aprenentatge</t>
  </si>
  <si>
    <t>14. Els recursos facilitats pels serveis de biblioteca i de suport a la docència han respost a les meves necessitats</t>
  </si>
  <si>
    <t>15. Els serveis de suport a l'estudiantat (informació matriculació, tràmits acadèmics, beques, orientació, etc.) m'han ofert un bon assessorament i atenció</t>
  </si>
  <si>
    <t>16. He rebut resposta adequada de les meves queixes i suggeriments</t>
  </si>
  <si>
    <t>17. La informació referent a la titulació al web és accessible i m'ha resultat útil</t>
  </si>
  <si>
    <t>18. La informació rebuda m'ha permès millorar les meves habilitats comunicatives</t>
  </si>
  <si>
    <t xml:space="preserve">19. La formació rebuda m'ha permès millorar les meves competències personals (nivell de confiança, aprenentatge autònom, presa de decisions,..) </t>
  </si>
  <si>
    <t>20. La formació rebuda m'ha permès millorar la meva capacitat de lideratge i treball en equip</t>
  </si>
  <si>
    <t>21. La formació rebuda m'ha permès millorar la meves capacitats per a l'activitat professional</t>
  </si>
  <si>
    <t>22. Estic satisfet/a amb la titulació</t>
  </si>
  <si>
    <t>23. Si tornés a començar, triaria la mateixa titulació</t>
  </si>
  <si>
    <t>24. Si tornés a començar, triaria la mateixa universitat</t>
  </si>
  <si>
    <t>0. DADES D'IDENTIFICACIÓ</t>
  </si>
  <si>
    <t>1. VALORACIÓ GLOBAL DE LA TITULACIÓ</t>
  </si>
  <si>
    <t>APRENENTATGE AUTÒNOM</t>
  </si>
  <si>
    <t>1. He millorat el nivell de confiança</t>
  </si>
  <si>
    <t>2. He millorat la capacitat per a l'aprenentatge i el treball autònoms</t>
  </si>
  <si>
    <t>3. He millorat la capacitat d'anàlisi crítica</t>
  </si>
  <si>
    <t>4. He millorat la capacitat per a la gestió eficient del temps i per a la planificació</t>
  </si>
  <si>
    <t>6. He millorat la capacitat de pendre decisions</t>
  </si>
  <si>
    <t>7. He millorat la capacitat de resoldre nous problemes</t>
  </si>
  <si>
    <t>8. He millorat la capacitat de lideratge</t>
  </si>
  <si>
    <t>13. He millorat la capacitat per l'ús de les Tecnologies de la Informaciói Comunicació</t>
  </si>
  <si>
    <t>ÚS SOLVENT DELS RECURSOS D'INFORMACIÓ</t>
  </si>
  <si>
    <t>5. He millorat la capacitat per a la gestió de la informació</t>
  </si>
  <si>
    <t>14. He desenvolupat capacitats d'emprenedoria, autoocupació i innovació</t>
  </si>
  <si>
    <t>COMUNICACIÓ ORAL I ESCRITA</t>
  </si>
  <si>
    <t>10. Les meves habilitats de comunicació oral han millorat</t>
  </si>
  <si>
    <t>11. Les meves habilitats de comunicació escrita han millorat</t>
  </si>
  <si>
    <t>SOSTENIBILITAT I COMPROMÍS SOCIAL</t>
  </si>
  <si>
    <t>15. He adquirit criteris i actituds per a la sostenibilitat i el compromís social</t>
  </si>
  <si>
    <t>16. He reflexionat vers aspectes rellevants de caràcter social, ètic, econòmic i ambiental</t>
  </si>
  <si>
    <t>TREBALL EN EQUIP</t>
  </si>
  <si>
    <t>TERCERA LLENGUA</t>
  </si>
  <si>
    <t>8. He millorat la capacitat de treballar en equip</t>
  </si>
  <si>
    <t>12. La meva capacitat de treballar en llengües estrangeres ha millorat</t>
  </si>
  <si>
    <r>
      <t xml:space="preserve">Motius pels quals vas escollir la titulació 
</t>
    </r>
    <r>
      <rPr>
        <i/>
        <sz val="10"/>
        <rFont val="Calibri"/>
        <family val="2"/>
        <scheme val="minor"/>
      </rPr>
      <t>(es poden escollir varies opcions)</t>
    </r>
  </si>
  <si>
    <t>Motius pels quals vas escollir la titulació 
(es poden escollir varies opcions)</t>
  </si>
  <si>
    <t>EPSEVG</t>
  </si>
  <si>
    <t>Quines prespectives de futur tens?
(es poden escollir varies opcions)</t>
  </si>
  <si>
    <t>Canviar de feina a una relacionada amb la titulació</t>
  </si>
  <si>
    <t>Resoldre nous problemes</t>
  </si>
  <si>
    <t>Treballar en llengües estrangeres ha millorat</t>
  </si>
  <si>
    <t>Comunicació oral</t>
  </si>
  <si>
    <t>Treballar en llengües estrangeres</t>
  </si>
  <si>
    <t>Emprenedoria, autoocupació i innovació</t>
  </si>
  <si>
    <t>Sostenibilitat i el compromís social</t>
  </si>
  <si>
    <t>Pitjor Valorada</t>
  </si>
  <si>
    <t>GRAU EN ELECTRÒNICA IND. I AUTOMÀTICA</t>
  </si>
  <si>
    <t>GRAU EN ENG. DE DISSENY IND. I DESEN. DEL PRODUCTE</t>
  </si>
  <si>
    <t>REPETIRIES LA TITULACIÓ</t>
  </si>
  <si>
    <t xml:space="preserve">SI </t>
  </si>
  <si>
    <t xml:space="preserve">GRAU EN ENGINYERIA ELECTRÒNICA INDUSTRIAL I AUTOMÀTICA </t>
  </si>
  <si>
    <t xml:space="preserve">GRAU EN ENGINYERIA INFORMÀTICA </t>
  </si>
  <si>
    <t>GRAU EN ENGINYERIA DE SISTEMES ELECTRÒNICS</t>
  </si>
  <si>
    <t>Hi ha hagut conciliació entre els estudis i la feina?</t>
  </si>
  <si>
    <t>EDICIÓ 2012</t>
  </si>
  <si>
    <t>L'estudi es va dur a terme durant el mes de Juliol.</t>
  </si>
  <si>
    <t>S'hi matriculaven les amistats</t>
  </si>
  <si>
    <t>2. VALORACIÓ ESPECÍFICA PER DIMENSIONS DE LA TITULACIÓ - COMPETÈNCIES TRANSVERSALS</t>
  </si>
  <si>
    <t>ÍNDEX</t>
  </si>
  <si>
    <t xml:space="preserve"> - Població, mostra, gènere i edat</t>
  </si>
  <si>
    <t xml:space="preserve"> - Any d'inici i lloc d'estudis preuniversitaris</t>
  </si>
  <si>
    <t xml:space="preserve"> - Via d'accés, nota d'accés i ordre de preferència</t>
  </si>
  <si>
    <t xml:space="preserve"> - Motius d'elecció de la titulació</t>
  </si>
  <si>
    <t xml:space="preserve"> - Dedicació i compaginació amb feina</t>
  </si>
  <si>
    <t xml:space="preserve"> - Mobilitat i participació en grups de la universitat</t>
  </si>
  <si>
    <t xml:space="preserve"> - Perspectives de futur</t>
  </si>
  <si>
    <t>PERSPECTIVES DE FUTUR</t>
  </si>
  <si>
    <r>
      <t xml:space="preserve">Quines perspectives de futur tens?
</t>
    </r>
    <r>
      <rPr>
        <i/>
        <sz val="10"/>
        <rFont val="Calibri"/>
        <family val="2"/>
        <scheme val="minor"/>
      </rPr>
      <t>(es poden escollir varies opcions)</t>
    </r>
  </si>
  <si>
    <t xml:space="preserve"> - Titulació i pla d'estudis</t>
  </si>
  <si>
    <t xml:space="preserve"> - Professorat i tutories</t>
  </si>
  <si>
    <t xml:space="preserve"> - Intranet i sistema d'avaluació</t>
  </si>
  <si>
    <t xml:space="preserve"> - Pràctiques externes, mobilitat i TFG</t>
  </si>
  <si>
    <t xml:space="preserve"> - Serveis universitaris</t>
  </si>
  <si>
    <t xml:space="preserve"> - Competències</t>
  </si>
  <si>
    <t xml:space="preserve"> - Satsifacció general</t>
  </si>
  <si>
    <t xml:space="preserve"> - Aprenentatge autònom</t>
  </si>
  <si>
    <t xml:space="preserve"> - Emprenedoria i innovació</t>
  </si>
  <si>
    <t>EMPRENEDORIA I INNOVACIÓ</t>
  </si>
  <si>
    <t xml:space="preserve"> - Ús solvent dels recursos d'informació</t>
  </si>
  <si>
    <t xml:space="preserve"> - Comunicació oral i escrita</t>
  </si>
  <si>
    <t xml:space="preserve"> - Sostenibilitat i compromís social</t>
  </si>
  <si>
    <t xml:space="preserve"> - Treball en equip</t>
  </si>
  <si>
    <t xml:space="preserve"> - Tercera llengua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</si>
</sst>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2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name val="Arial"/>
      <family val="2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.3"/>
      <color rgb="FF6699CC"/>
      <name val="Arial"/>
      <family val="2"/>
    </font>
    <font>
      <sz val="10"/>
      <name val="Calibri"/>
      <family val="2"/>
      <scheme val="minor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 style="thin">
        <color indexed="23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double">
        <color indexed="23"/>
      </right>
      <top/>
      <bottom style="thin">
        <color indexed="23"/>
      </bottom>
      <diagonal/>
    </border>
    <border>
      <left style="double">
        <color indexed="23"/>
      </left>
      <right/>
      <top/>
      <bottom style="thin">
        <color indexed="23"/>
      </bottom>
      <diagonal/>
    </border>
    <border>
      <left/>
      <right style="double">
        <color indexed="23"/>
      </right>
      <top/>
      <bottom style="thin">
        <color indexed="23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4" fontId="6" fillId="0" borderId="0" applyFont="0" applyFill="0" applyBorder="0" applyAlignment="0" applyProtection="0"/>
    <xf numFmtId="0" fontId="14" fillId="0" borderId="13" applyNumberFormat="0" applyFill="0" applyAlignment="0" applyProtection="0"/>
    <xf numFmtId="0" fontId="30" fillId="11" borderId="34" applyNumberFormat="0" applyAlignment="0" applyProtection="0"/>
    <xf numFmtId="0" fontId="45" fillId="0" borderId="0"/>
    <xf numFmtId="0" fontId="47" fillId="0" borderId="0" applyNumberFormat="0" applyFill="0" applyBorder="0" applyAlignment="0" applyProtection="0"/>
  </cellStyleXfs>
  <cellXfs count="361">
    <xf numFmtId="0" fontId="0" fillId="0" borderId="0" xfId="0"/>
    <xf numFmtId="0" fontId="0" fillId="4" borderId="0" xfId="0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10" fontId="4" fillId="4" borderId="0" xfId="1" applyNumberFormat="1" applyFont="1" applyFill="1" applyBorder="1" applyAlignment="1">
      <alignment vertical="center"/>
    </xf>
    <xf numFmtId="0" fontId="2" fillId="4" borderId="0" xfId="2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0" fontId="7" fillId="4" borderId="2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5" borderId="2" xfId="3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left" vertical="center" indent="1"/>
    </xf>
    <xf numFmtId="2" fontId="7" fillId="4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 shrinkToFit="1"/>
    </xf>
    <xf numFmtId="0" fontId="15" fillId="6" borderId="0" xfId="4" applyFont="1" applyFill="1" applyBorder="1"/>
    <xf numFmtId="0" fontId="16" fillId="4" borderId="0" xfId="2" applyFont="1" applyFill="1" applyBorder="1" applyAlignment="1">
      <alignment vertical="center"/>
    </xf>
    <xf numFmtId="0" fontId="17" fillId="6" borderId="15" xfId="4" applyFont="1" applyFill="1" applyBorder="1"/>
    <xf numFmtId="0" fontId="15" fillId="6" borderId="15" xfId="4" applyFont="1" applyFill="1" applyBorder="1"/>
    <xf numFmtId="0" fontId="2" fillId="7" borderId="3" xfId="3" applyFill="1" applyBorder="1" applyAlignment="1">
      <alignment vertical="center"/>
    </xf>
    <xf numFmtId="0" fontId="2" fillId="7" borderId="4" xfId="3" applyFill="1" applyBorder="1" applyAlignment="1">
      <alignment vertical="center"/>
    </xf>
    <xf numFmtId="0" fontId="2" fillId="7" borderId="5" xfId="3" applyFill="1" applyBorder="1" applyAlignment="1">
      <alignment vertical="center"/>
    </xf>
    <xf numFmtId="0" fontId="20" fillId="6" borderId="15" xfId="4" applyFont="1" applyFill="1" applyBorder="1"/>
    <xf numFmtId="0" fontId="0" fillId="4" borderId="15" xfId="0" applyFill="1" applyBorder="1" applyAlignment="1">
      <alignment vertical="center"/>
    </xf>
    <xf numFmtId="0" fontId="19" fillId="4" borderId="14" xfId="2" applyFont="1" applyFill="1" applyBorder="1" applyAlignment="1">
      <alignment vertical="center"/>
    </xf>
    <xf numFmtId="0" fontId="24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10" fontId="7" fillId="4" borderId="2" xfId="1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0" borderId="0" xfId="4" applyFont="1" applyFill="1" applyAlignment="1">
      <alignment vertical="center"/>
    </xf>
    <xf numFmtId="0" fontId="25" fillId="4" borderId="16" xfId="2" applyFont="1" applyFill="1" applyBorder="1" applyAlignment="1">
      <alignment vertical="center"/>
    </xf>
    <xf numFmtId="0" fontId="24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26" fillId="0" borderId="0" xfId="0" applyFont="1"/>
    <xf numFmtId="164" fontId="7" fillId="4" borderId="2" xfId="1" applyNumberFormat="1" applyFont="1" applyFill="1" applyBorder="1" applyAlignment="1">
      <alignment vertical="center"/>
    </xf>
    <xf numFmtId="10" fontId="7" fillId="4" borderId="5" xfId="1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 wrapText="1"/>
    </xf>
    <xf numFmtId="0" fontId="27" fillId="4" borderId="0" xfId="2" applyFont="1" applyFill="1" applyBorder="1" applyAlignment="1">
      <alignment vertical="center"/>
    </xf>
    <xf numFmtId="0" fontId="0" fillId="0" borderId="0" xfId="0" applyAlignment="1"/>
    <xf numFmtId="0" fontId="0" fillId="9" borderId="0" xfId="0" applyFill="1"/>
    <xf numFmtId="0" fontId="0" fillId="10" borderId="0" xfId="0" applyFill="1"/>
    <xf numFmtId="0" fontId="9" fillId="5" borderId="17" xfId="0" applyFont="1" applyFill="1" applyBorder="1" applyAlignment="1">
      <alignment horizontal="center" vertical="center" wrapText="1"/>
    </xf>
    <xf numFmtId="0" fontId="22" fillId="4" borderId="0" xfId="2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 wrapText="1"/>
    </xf>
    <xf numFmtId="0" fontId="13" fillId="3" borderId="3" xfId="5" applyFont="1" applyBorder="1" applyAlignment="1">
      <alignment vertical="center"/>
    </xf>
    <xf numFmtId="0" fontId="13" fillId="3" borderId="4" xfId="5" applyFont="1" applyBorder="1" applyAlignment="1">
      <alignment vertical="center"/>
    </xf>
    <xf numFmtId="0" fontId="13" fillId="3" borderId="5" xfId="5" applyFont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7" borderId="0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 wrapText="1"/>
    </xf>
    <xf numFmtId="0" fontId="8" fillId="2" borderId="0" xfId="4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Border="1" applyAlignment="1"/>
    <xf numFmtId="0" fontId="0" fillId="0" borderId="23" xfId="0" applyBorder="1" applyAlignment="1"/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 indent="1"/>
    </xf>
    <xf numFmtId="10" fontId="0" fillId="0" borderId="17" xfId="0" applyNumberFormat="1" applyBorder="1"/>
    <xf numFmtId="0" fontId="10" fillId="5" borderId="17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 indent="1"/>
    </xf>
    <xf numFmtId="0" fontId="9" fillId="5" borderId="9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vertical="center" wrapText="1"/>
    </xf>
    <xf numFmtId="0" fontId="28" fillId="0" borderId="0" xfId="7" applyFont="1" applyBorder="1" applyAlignment="1"/>
    <xf numFmtId="0" fontId="32" fillId="13" borderId="0" xfId="0" applyFont="1" applyFill="1"/>
    <xf numFmtId="0" fontId="31" fillId="13" borderId="0" xfId="0" applyFont="1" applyFill="1"/>
    <xf numFmtId="0" fontId="33" fillId="0" borderId="0" xfId="0" applyFont="1" applyFill="1" applyAlignment="1">
      <alignment horizontal="center"/>
    </xf>
    <xf numFmtId="0" fontId="0" fillId="0" borderId="0" xfId="0" applyFill="1"/>
    <xf numFmtId="0" fontId="32" fillId="0" borderId="0" xfId="0" applyFont="1" applyFill="1"/>
    <xf numFmtId="0" fontId="31" fillId="0" borderId="0" xfId="0" applyFont="1" applyFill="1"/>
    <xf numFmtId="0" fontId="30" fillId="8" borderId="35" xfId="8" applyFill="1" applyBorder="1" applyAlignment="1">
      <alignment horizontal="center"/>
    </xf>
    <xf numFmtId="0" fontId="27" fillId="0" borderId="0" xfId="0" applyFont="1" applyFill="1"/>
    <xf numFmtId="0" fontId="27" fillId="0" borderId="39" xfId="0" applyFont="1" applyFill="1" applyBorder="1"/>
    <xf numFmtId="0" fontId="31" fillId="0" borderId="39" xfId="0" applyFont="1" applyFill="1" applyBorder="1"/>
    <xf numFmtId="0" fontId="0" fillId="0" borderId="39" xfId="0" applyBorder="1"/>
    <xf numFmtId="0" fontId="34" fillId="8" borderId="35" xfId="8" applyFont="1" applyFill="1" applyBorder="1" applyAlignment="1">
      <alignment horizontal="center"/>
    </xf>
    <xf numFmtId="0" fontId="36" fillId="0" borderId="0" xfId="0" applyFont="1"/>
    <xf numFmtId="164" fontId="0" fillId="0" borderId="17" xfId="1" applyNumberFormat="1" applyFont="1" applyBorder="1" applyAlignment="1">
      <alignment horizontal="center" vertical="center"/>
    </xf>
    <xf numFmtId="164" fontId="13" fillId="0" borderId="38" xfId="1" applyNumberFormat="1" applyFont="1" applyBorder="1" applyAlignment="1">
      <alignment horizontal="center" vertical="center"/>
    </xf>
    <xf numFmtId="164" fontId="13" fillId="0" borderId="36" xfId="1" applyNumberFormat="1" applyFont="1" applyBorder="1" applyAlignment="1">
      <alignment horizontal="center" vertical="center"/>
    </xf>
    <xf numFmtId="0" fontId="18" fillId="7" borderId="6" xfId="0" applyFont="1" applyFill="1" applyBorder="1" applyAlignment="1">
      <alignment vertical="center" wrapText="1"/>
    </xf>
    <xf numFmtId="0" fontId="18" fillId="7" borderId="7" xfId="0" applyFont="1" applyFill="1" applyBorder="1" applyAlignment="1">
      <alignment vertical="center" wrapText="1"/>
    </xf>
    <xf numFmtId="0" fontId="18" fillId="7" borderId="18" xfId="0" applyFont="1" applyFill="1" applyBorder="1" applyAlignment="1">
      <alignment vertical="center" wrapText="1"/>
    </xf>
    <xf numFmtId="0" fontId="18" fillId="7" borderId="19" xfId="0" applyFont="1" applyFill="1" applyBorder="1" applyAlignment="1">
      <alignment vertical="center" wrapText="1"/>
    </xf>
    <xf numFmtId="10" fontId="7" fillId="0" borderId="17" xfId="1" applyNumberFormat="1" applyFont="1" applyFill="1" applyBorder="1"/>
    <xf numFmtId="16" fontId="0" fillId="0" borderId="0" xfId="0" applyNumberFormat="1"/>
    <xf numFmtId="0" fontId="9" fillId="5" borderId="44" xfId="0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10" fontId="7" fillId="4" borderId="2" xfId="1" applyNumberFormat="1" applyFont="1" applyFill="1" applyBorder="1" applyAlignment="1">
      <alignment vertical="center" wrapText="1"/>
    </xf>
    <xf numFmtId="0" fontId="7" fillId="4" borderId="44" xfId="0" applyFont="1" applyFill="1" applyBorder="1" applyAlignment="1">
      <alignment vertical="center" wrapText="1"/>
    </xf>
    <xf numFmtId="2" fontId="7" fillId="4" borderId="44" xfId="0" applyNumberFormat="1" applyFont="1" applyFill="1" applyBorder="1" applyAlignment="1">
      <alignment vertical="center"/>
    </xf>
    <xf numFmtId="1" fontId="0" fillId="0" borderId="17" xfId="0" applyNumberForma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left" vertical="center" indent="1"/>
    </xf>
    <xf numFmtId="10" fontId="7" fillId="4" borderId="44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10" fontId="7" fillId="14" borderId="17" xfId="1" applyNumberFormat="1" applyFont="1" applyFill="1" applyBorder="1"/>
    <xf numFmtId="10" fontId="7" fillId="15" borderId="17" xfId="1" applyNumberFormat="1" applyFont="1" applyFill="1" applyBorder="1"/>
    <xf numFmtId="0" fontId="7" fillId="0" borderId="45" xfId="0" applyFont="1" applyFill="1" applyBorder="1" applyAlignment="1"/>
    <xf numFmtId="0" fontId="7" fillId="0" borderId="46" xfId="0" applyFont="1" applyFill="1" applyBorder="1" applyAlignment="1"/>
    <xf numFmtId="0" fontId="7" fillId="0" borderId="47" xfId="0" applyFont="1" applyFill="1" applyBorder="1" applyAlignment="1"/>
    <xf numFmtId="0" fontId="7" fillId="0" borderId="18" xfId="0" applyFont="1" applyFill="1" applyBorder="1" applyAlignment="1"/>
    <xf numFmtId="0" fontId="7" fillId="0" borderId="19" xfId="0" applyFont="1" applyFill="1" applyBorder="1" applyAlignment="1"/>
    <xf numFmtId="0" fontId="7" fillId="0" borderId="20" xfId="0" applyFont="1" applyFill="1" applyBorder="1" applyAlignment="1"/>
    <xf numFmtId="10" fontId="7" fillId="0" borderId="20" xfId="1" applyNumberFormat="1" applyFont="1" applyFill="1" applyBorder="1"/>
    <xf numFmtId="10" fontId="38" fillId="4" borderId="44" xfId="1" applyNumberFormat="1" applyFont="1" applyFill="1" applyBorder="1" applyAlignment="1">
      <alignment vertical="center"/>
    </xf>
    <xf numFmtId="10" fontId="7" fillId="0" borderId="17" xfId="1" applyNumberFormat="1" applyFont="1" applyFill="1" applyBorder="1" applyAlignment="1"/>
    <xf numFmtId="0" fontId="38" fillId="4" borderId="44" xfId="0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/>
    <xf numFmtId="0" fontId="0" fillId="0" borderId="0" xfId="0" applyNumberFormat="1" applyAlignment="1"/>
    <xf numFmtId="0" fontId="7" fillId="16" borderId="17" xfId="0" applyFont="1" applyFill="1" applyBorder="1" applyAlignment="1">
      <alignment horizontal="center" vertical="center" wrapText="1"/>
    </xf>
    <xf numFmtId="0" fontId="7" fillId="0" borderId="49" xfId="1" applyNumberFormat="1" applyFont="1" applyFill="1" applyBorder="1"/>
    <xf numFmtId="0" fontId="7" fillId="0" borderId="0" xfId="1" applyNumberFormat="1" applyFont="1" applyFill="1" applyBorder="1"/>
    <xf numFmtId="0" fontId="39" fillId="4" borderId="44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vertical="center" wrapText="1"/>
    </xf>
    <xf numFmtId="0" fontId="18" fillId="7" borderId="21" xfId="0" applyFont="1" applyFill="1" applyBorder="1" applyAlignment="1">
      <alignment vertical="center" wrapText="1"/>
    </xf>
    <xf numFmtId="0" fontId="18" fillId="7" borderId="22" xfId="0" applyFont="1" applyFill="1" applyBorder="1" applyAlignment="1">
      <alignment vertical="center" wrapText="1"/>
    </xf>
    <xf numFmtId="0" fontId="18" fillId="7" borderId="48" xfId="0" applyFont="1" applyFill="1" applyBorder="1" applyAlignment="1">
      <alignment vertical="center" wrapText="1"/>
    </xf>
    <xf numFmtId="9" fontId="0" fillId="0" borderId="0" xfId="1" applyFont="1"/>
    <xf numFmtId="10" fontId="7" fillId="0" borderId="18" xfId="1" applyNumberFormat="1" applyFont="1" applyFill="1" applyBorder="1"/>
    <xf numFmtId="0" fontId="7" fillId="0" borderId="0" xfId="0" applyFont="1" applyFill="1" applyBorder="1"/>
    <xf numFmtId="0" fontId="7" fillId="0" borderId="50" xfId="0" applyFont="1" applyFill="1" applyBorder="1"/>
    <xf numFmtId="10" fontId="7" fillId="0" borderId="19" xfId="1" applyNumberFormat="1" applyFont="1" applyFill="1" applyBorder="1"/>
    <xf numFmtId="2" fontId="7" fillId="0" borderId="20" xfId="0" applyNumberFormat="1" applyFont="1" applyFill="1" applyBorder="1"/>
    <xf numFmtId="2" fontId="38" fillId="4" borderId="44" xfId="0" applyNumberFormat="1" applyFont="1" applyFill="1" applyBorder="1" applyAlignment="1">
      <alignment vertical="center"/>
    </xf>
    <xf numFmtId="2" fontId="7" fillId="0" borderId="52" xfId="0" applyNumberFormat="1" applyFont="1" applyFill="1" applyBorder="1"/>
    <xf numFmtId="2" fontId="7" fillId="0" borderId="0" xfId="0" applyNumberFormat="1" applyFont="1" applyFill="1" applyBorder="1"/>
    <xf numFmtId="10" fontId="9" fillId="5" borderId="0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/>
    </xf>
    <xf numFmtId="1" fontId="4" fillId="4" borderId="0" xfId="0" applyNumberFormat="1" applyFont="1" applyFill="1" applyBorder="1" applyAlignment="1">
      <alignment vertical="center"/>
    </xf>
    <xf numFmtId="0" fontId="40" fillId="4" borderId="2" xfId="0" applyFont="1" applyFill="1" applyBorder="1" applyAlignment="1">
      <alignment vertical="center"/>
    </xf>
    <xf numFmtId="0" fontId="40" fillId="4" borderId="44" xfId="0" applyFont="1" applyFill="1" applyBorder="1" applyAlignment="1">
      <alignment vertical="center"/>
    </xf>
    <xf numFmtId="1" fontId="40" fillId="4" borderId="2" xfId="0" applyNumberFormat="1" applyFont="1" applyFill="1" applyBorder="1" applyAlignment="1">
      <alignment vertical="center"/>
    </xf>
    <xf numFmtId="1" fontId="40" fillId="4" borderId="44" xfId="0" applyNumberFormat="1" applyFont="1" applyFill="1" applyBorder="1" applyAlignment="1">
      <alignment vertical="center"/>
    </xf>
    <xf numFmtId="0" fontId="41" fillId="0" borderId="0" xfId="0" applyFont="1"/>
    <xf numFmtId="0" fontId="11" fillId="4" borderId="44" xfId="0" applyFont="1" applyFill="1" applyBorder="1" applyAlignment="1">
      <alignment vertical="center"/>
    </xf>
    <xf numFmtId="1" fontId="11" fillId="4" borderId="44" xfId="0" applyNumberFormat="1" applyFont="1" applyFill="1" applyBorder="1" applyAlignment="1">
      <alignment vertical="center"/>
    </xf>
    <xf numFmtId="10" fontId="40" fillId="4" borderId="2" xfId="1" applyNumberFormat="1" applyFont="1" applyFill="1" applyBorder="1" applyAlignment="1">
      <alignment horizontal="right" vertical="center"/>
    </xf>
    <xf numFmtId="10" fontId="40" fillId="4" borderId="44" xfId="1" applyNumberFormat="1" applyFont="1" applyFill="1" applyBorder="1" applyAlignment="1">
      <alignment vertical="center"/>
    </xf>
    <xf numFmtId="10" fontId="40" fillId="4" borderId="44" xfId="1" applyNumberFormat="1" applyFont="1" applyFill="1" applyBorder="1" applyAlignment="1">
      <alignment horizontal="right" vertical="center"/>
    </xf>
    <xf numFmtId="10" fontId="11" fillId="4" borderId="44" xfId="1" applyNumberFormat="1" applyFont="1" applyFill="1" applyBorder="1" applyAlignment="1">
      <alignment vertical="center"/>
    </xf>
    <xf numFmtId="10" fontId="11" fillId="4" borderId="44" xfId="1" applyNumberFormat="1" applyFont="1" applyFill="1" applyBorder="1" applyAlignment="1">
      <alignment horizontal="right" vertical="center"/>
    </xf>
    <xf numFmtId="0" fontId="9" fillId="5" borderId="2" xfId="3" applyFont="1" applyFill="1" applyBorder="1" applyAlignment="1">
      <alignment horizontal="left" vertical="center" wrapText="1" indent="1"/>
    </xf>
    <xf numFmtId="0" fontId="9" fillId="5" borderId="44" xfId="3" applyFont="1" applyFill="1" applyBorder="1" applyAlignment="1">
      <alignment horizontal="left" vertical="center" wrapText="1" indent="1"/>
    </xf>
    <xf numFmtId="0" fontId="23" fillId="0" borderId="0" xfId="0" applyFont="1"/>
    <xf numFmtId="164" fontId="40" fillId="4" borderId="44" xfId="1" applyNumberFormat="1" applyFont="1" applyFill="1" applyBorder="1" applyAlignment="1">
      <alignment vertical="center"/>
    </xf>
    <xf numFmtId="164" fontId="11" fillId="4" borderId="44" xfId="1" applyNumberFormat="1" applyFont="1" applyFill="1" applyBorder="1" applyAlignment="1">
      <alignment vertical="center"/>
    </xf>
    <xf numFmtId="0" fontId="2" fillId="5" borderId="8" xfId="3" applyFill="1" applyBorder="1" applyAlignment="1">
      <alignment horizontal="center" vertical="center" wrapText="1"/>
    </xf>
    <xf numFmtId="0" fontId="40" fillId="4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2" fillId="5" borderId="55" xfId="3" applyFill="1" applyBorder="1" applyAlignment="1">
      <alignment horizontal="center" vertical="center"/>
    </xf>
    <xf numFmtId="0" fontId="2" fillId="5" borderId="44" xfId="3" applyFill="1" applyBorder="1" applyAlignment="1">
      <alignment horizontal="center" vertical="center" wrapText="1"/>
    </xf>
    <xf numFmtId="1" fontId="40" fillId="4" borderId="56" xfId="0" applyNumberFormat="1" applyFont="1" applyFill="1" applyBorder="1" applyAlignment="1">
      <alignment vertical="center"/>
    </xf>
    <xf numFmtId="0" fontId="41" fillId="0" borderId="0" xfId="0" applyFont="1" applyBorder="1"/>
    <xf numFmtId="0" fontId="41" fillId="0" borderId="57" xfId="0" applyFont="1" applyBorder="1"/>
    <xf numFmtId="1" fontId="11" fillId="4" borderId="56" xfId="0" applyNumberFormat="1" applyFont="1" applyFill="1" applyBorder="1" applyAlignment="1">
      <alignment vertical="center"/>
    </xf>
    <xf numFmtId="10" fontId="40" fillId="4" borderId="56" xfId="1" applyNumberFormat="1" applyFont="1" applyFill="1" applyBorder="1" applyAlignment="1">
      <alignment vertical="center"/>
    </xf>
    <xf numFmtId="10" fontId="11" fillId="4" borderId="56" xfId="1" applyNumberFormat="1" applyFont="1" applyFill="1" applyBorder="1" applyAlignment="1">
      <alignment vertical="center"/>
    </xf>
    <xf numFmtId="0" fontId="2" fillId="5" borderId="58" xfId="3" applyFill="1" applyBorder="1" applyAlignment="1">
      <alignment horizontal="center" vertical="center" wrapText="1"/>
    </xf>
    <xf numFmtId="0" fontId="2" fillId="5" borderId="56" xfId="3" applyFill="1" applyBorder="1" applyAlignment="1">
      <alignment horizontal="center" vertical="center" wrapText="1"/>
    </xf>
    <xf numFmtId="0" fontId="40" fillId="4" borderId="58" xfId="0" applyFont="1" applyFill="1" applyBorder="1" applyAlignment="1">
      <alignment vertical="center"/>
    </xf>
    <xf numFmtId="0" fontId="41" fillId="0" borderId="59" xfId="0" applyFont="1" applyBorder="1"/>
    <xf numFmtId="0" fontId="11" fillId="4" borderId="58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2" fillId="5" borderId="6" xfId="3" applyFill="1" applyBorder="1" applyAlignment="1">
      <alignment horizontal="center" vertical="center" wrapText="1"/>
    </xf>
    <xf numFmtId="0" fontId="0" fillId="4" borderId="61" xfId="0" applyFill="1" applyBorder="1" applyAlignment="1">
      <alignment vertical="center"/>
    </xf>
    <xf numFmtId="0" fontId="13" fillId="4" borderId="0" xfId="0" applyFont="1" applyFill="1" applyAlignment="1">
      <alignment vertical="center"/>
    </xf>
    <xf numFmtId="10" fontId="11" fillId="4" borderId="6" xfId="1" applyNumberFormat="1" applyFont="1" applyFill="1" applyBorder="1" applyAlignment="1">
      <alignment vertical="center"/>
    </xf>
    <xf numFmtId="10" fontId="40" fillId="4" borderId="6" xfId="1" applyNumberFormat="1" applyFont="1" applyFill="1" applyBorder="1" applyAlignment="1">
      <alignment vertical="center"/>
    </xf>
    <xf numFmtId="0" fontId="18" fillId="7" borderId="55" xfId="3" applyFont="1" applyFill="1" applyBorder="1" applyAlignment="1">
      <alignment horizontal="center" vertical="center" wrapText="1"/>
    </xf>
    <xf numFmtId="0" fontId="23" fillId="0" borderId="0" xfId="0" applyFont="1" applyBorder="1"/>
    <xf numFmtId="0" fontId="41" fillId="0" borderId="62" xfId="0" applyFont="1" applyBorder="1"/>
    <xf numFmtId="0" fontId="0" fillId="0" borderId="0" xfId="0"/>
    <xf numFmtId="0" fontId="0" fillId="4" borderId="0" xfId="0" applyFill="1" applyAlignment="1">
      <alignment vertical="center"/>
    </xf>
    <xf numFmtId="0" fontId="4" fillId="4" borderId="0" xfId="0" applyFont="1" applyFill="1" applyBorder="1" applyAlignment="1">
      <alignment vertical="center"/>
    </xf>
    <xf numFmtId="10" fontId="4" fillId="4" borderId="0" xfId="1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5" borderId="44" xfId="3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indent="1"/>
    </xf>
    <xf numFmtId="0" fontId="0" fillId="0" borderId="0" xfId="0" applyBorder="1"/>
    <xf numFmtId="0" fontId="16" fillId="4" borderId="0" xfId="2" applyFont="1" applyFill="1" applyBorder="1" applyAlignment="1">
      <alignment vertical="center"/>
    </xf>
    <xf numFmtId="0" fontId="17" fillId="6" borderId="15" xfId="4" applyFont="1" applyFill="1" applyBorder="1"/>
    <xf numFmtId="0" fontId="15" fillId="6" borderId="15" xfId="4" applyFont="1" applyFill="1" applyBorder="1"/>
    <xf numFmtId="0" fontId="20" fillId="6" borderId="15" xfId="4" applyFont="1" applyFill="1" applyBorder="1"/>
    <xf numFmtId="0" fontId="0" fillId="4" borderId="15" xfId="0" applyFill="1" applyBorder="1" applyAlignment="1">
      <alignment vertical="center"/>
    </xf>
    <xf numFmtId="0" fontId="10" fillId="5" borderId="44" xfId="0" applyFont="1" applyFill="1" applyBorder="1" applyAlignment="1">
      <alignment horizontal="center" vertical="center"/>
    </xf>
    <xf numFmtId="0" fontId="40" fillId="4" borderId="44" xfId="1" applyNumberFormat="1" applyFont="1" applyFill="1" applyBorder="1" applyAlignment="1">
      <alignment vertical="center" wrapText="1"/>
    </xf>
    <xf numFmtId="2" fontId="40" fillId="4" borderId="44" xfId="0" applyNumberFormat="1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vertical="center"/>
    </xf>
    <xf numFmtId="1" fontId="22" fillId="4" borderId="10" xfId="0" applyNumberFormat="1" applyFont="1" applyFill="1" applyBorder="1" applyAlignment="1">
      <alignment vertical="center"/>
    </xf>
    <xf numFmtId="10" fontId="22" fillId="4" borderId="10" xfId="1" applyNumberFormat="1" applyFont="1" applyFill="1" applyBorder="1" applyAlignment="1">
      <alignment vertical="center"/>
    </xf>
    <xf numFmtId="1" fontId="40" fillId="4" borderId="44" xfId="0" applyNumberFormat="1" applyFont="1" applyFill="1" applyBorder="1" applyAlignment="1">
      <alignment horizontal="right" vertical="center"/>
    </xf>
    <xf numFmtId="2" fontId="11" fillId="4" borderId="44" xfId="1" applyNumberFormat="1" applyFont="1" applyFill="1" applyBorder="1" applyAlignment="1">
      <alignment vertical="center"/>
    </xf>
    <xf numFmtId="2" fontId="11" fillId="4" borderId="44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10" fontId="11" fillId="4" borderId="0" xfId="1" applyNumberFormat="1" applyFont="1" applyFill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2" fontId="11" fillId="4" borderId="0" xfId="1" applyNumberFormat="1" applyFont="1" applyFill="1" applyBorder="1" applyAlignment="1">
      <alignment vertical="center"/>
    </xf>
    <xf numFmtId="2" fontId="11" fillId="4" borderId="0" xfId="0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 wrapText="1" indent="1"/>
    </xf>
    <xf numFmtId="0" fontId="45" fillId="0" borderId="0" xfId="9"/>
    <xf numFmtId="0" fontId="3" fillId="4" borderId="0" xfId="0" applyFont="1" applyFill="1" applyAlignment="1">
      <alignment vertical="center"/>
    </xf>
    <xf numFmtId="0" fontId="46" fillId="4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13" fillId="0" borderId="0" xfId="0" applyFont="1"/>
    <xf numFmtId="1" fontId="0" fillId="9" borderId="17" xfId="0" applyNumberFormat="1" applyFill="1" applyBorder="1" applyAlignment="1">
      <alignment horizontal="center" vertical="center"/>
    </xf>
    <xf numFmtId="164" fontId="0" fillId="9" borderId="17" xfId="1" applyNumberFormat="1" applyFont="1" applyFill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4" borderId="64" xfId="0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28" fillId="0" borderId="0" xfId="7" applyFont="1" applyBorder="1" applyAlignment="1">
      <alignment horizontal="left"/>
    </xf>
    <xf numFmtId="0" fontId="2" fillId="0" borderId="1" xfId="2"/>
    <xf numFmtId="0" fontId="2" fillId="0" borderId="0" xfId="2" applyBorder="1"/>
    <xf numFmtId="0" fontId="12" fillId="0" borderId="0" xfId="10" applyFont="1" applyAlignment="1">
      <alignment horizontal="left"/>
    </xf>
    <xf numFmtId="0" fontId="12" fillId="0" borderId="0" xfId="10" applyFont="1" applyAlignment="1">
      <alignment horizontal="left"/>
    </xf>
    <xf numFmtId="0" fontId="27" fillId="7" borderId="44" xfId="3" applyFont="1" applyFill="1" applyBorder="1" applyAlignment="1">
      <alignment horizontal="center" vertical="center"/>
    </xf>
    <xf numFmtId="0" fontId="27" fillId="7" borderId="44" xfId="3" applyFont="1" applyFill="1" applyBorder="1" applyAlignment="1">
      <alignment vertical="center"/>
    </xf>
    <xf numFmtId="0" fontId="27" fillId="7" borderId="56" xfId="3" applyFont="1" applyFill="1" applyBorder="1" applyAlignment="1">
      <alignment vertical="center"/>
    </xf>
    <xf numFmtId="0" fontId="40" fillId="0" borderId="44" xfId="0" applyFont="1" applyFill="1" applyBorder="1" applyAlignment="1">
      <alignment vertical="center"/>
    </xf>
    <xf numFmtId="0" fontId="23" fillId="0" borderId="0" xfId="0" applyFont="1" applyFill="1"/>
    <xf numFmtId="0" fontId="11" fillId="0" borderId="44" xfId="0" applyFont="1" applyFill="1" applyBorder="1" applyAlignment="1">
      <alignment vertical="center"/>
    </xf>
    <xf numFmtId="0" fontId="9" fillId="5" borderId="0" xfId="3" applyFont="1" applyFill="1" applyBorder="1" applyAlignment="1">
      <alignment horizontal="left" vertical="center" wrapText="1" indent="1"/>
    </xf>
    <xf numFmtId="0" fontId="48" fillId="0" borderId="0" xfId="0" applyFont="1" applyBorder="1"/>
    <xf numFmtId="0" fontId="29" fillId="12" borderId="40" xfId="0" applyFont="1" applyFill="1" applyBorder="1" applyAlignment="1">
      <alignment horizontal="center"/>
    </xf>
    <xf numFmtId="0" fontId="29" fillId="12" borderId="41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  <xf numFmtId="0" fontId="35" fillId="2" borderId="0" xfId="4" applyFont="1" applyAlignment="1">
      <alignment horizontal="center" vertical="center"/>
    </xf>
    <xf numFmtId="0" fontId="28" fillId="0" borderId="0" xfId="7" applyFont="1" applyBorder="1" applyAlignment="1">
      <alignment horizontal="left"/>
    </xf>
    <xf numFmtId="0" fontId="37" fillId="8" borderId="42" xfId="4" applyFont="1" applyFill="1" applyBorder="1" applyAlignment="1">
      <alignment horizontal="left" vertical="center" wrapText="1"/>
    </xf>
    <xf numFmtId="0" fontId="37" fillId="8" borderId="43" xfId="4" applyFont="1" applyFill="1" applyBorder="1" applyAlignment="1">
      <alignment horizontal="left" vertical="center" wrapText="1"/>
    </xf>
    <xf numFmtId="0" fontId="8" fillId="2" borderId="0" xfId="4" applyFont="1" applyAlignment="1">
      <alignment horizontal="center" vertical="center"/>
    </xf>
    <xf numFmtId="0" fontId="12" fillId="0" borderId="0" xfId="10" applyFont="1" applyAlignment="1">
      <alignment horizontal="left"/>
    </xf>
    <xf numFmtId="0" fontId="0" fillId="0" borderId="0" xfId="0" applyAlignment="1">
      <alignment horizontal="center"/>
    </xf>
    <xf numFmtId="0" fontId="23" fillId="7" borderId="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64" xfId="0" applyFont="1" applyFill="1" applyBorder="1" applyAlignment="1">
      <alignment horizontal="center" vertical="center"/>
    </xf>
    <xf numFmtId="0" fontId="43" fillId="3" borderId="6" xfId="5" applyFont="1" applyBorder="1" applyAlignment="1">
      <alignment horizontal="center" vertical="center"/>
    </xf>
    <xf numFmtId="0" fontId="43" fillId="3" borderId="7" xfId="5" applyFont="1" applyBorder="1" applyAlignment="1">
      <alignment horizontal="center" vertical="center"/>
    </xf>
    <xf numFmtId="0" fontId="43" fillId="3" borderId="8" xfId="5" applyFont="1" applyBorder="1" applyAlignment="1">
      <alignment horizontal="center" vertical="center"/>
    </xf>
    <xf numFmtId="0" fontId="44" fillId="7" borderId="6" xfId="0" applyFont="1" applyFill="1" applyBorder="1" applyAlignment="1">
      <alignment horizontal="center" vertical="center"/>
    </xf>
    <xf numFmtId="0" fontId="44" fillId="7" borderId="7" xfId="0" applyFont="1" applyFill="1" applyBorder="1" applyAlignment="1">
      <alignment horizontal="center" vertical="center"/>
    </xf>
    <xf numFmtId="0" fontId="44" fillId="7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64" xfId="0" applyFont="1" applyFill="1" applyBorder="1" applyAlignment="1">
      <alignment horizontal="center" vertical="center" wrapText="1"/>
    </xf>
    <xf numFmtId="0" fontId="42" fillId="7" borderId="3" xfId="3" applyFont="1" applyFill="1" applyBorder="1" applyAlignment="1">
      <alignment horizontal="center" vertical="center"/>
    </xf>
    <xf numFmtId="0" fontId="42" fillId="7" borderId="4" xfId="3" applyFont="1" applyFill="1" applyBorder="1" applyAlignment="1">
      <alignment horizontal="center" vertical="center"/>
    </xf>
    <xf numFmtId="0" fontId="42" fillId="7" borderId="64" xfId="3" applyFont="1" applyFill="1" applyBorder="1" applyAlignment="1">
      <alignment horizontal="center" vertical="center"/>
    </xf>
    <xf numFmtId="0" fontId="27" fillId="7" borderId="6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center" vertical="center"/>
    </xf>
    <xf numFmtId="0" fontId="27" fillId="7" borderId="53" xfId="3" applyFont="1" applyFill="1" applyBorder="1" applyAlignment="1">
      <alignment horizontal="center" vertical="center"/>
    </xf>
    <xf numFmtId="0" fontId="2" fillId="5" borderId="6" xfId="3" applyFill="1" applyBorder="1" applyAlignment="1">
      <alignment horizontal="center" vertical="center" wrapText="1"/>
    </xf>
    <xf numFmtId="0" fontId="2" fillId="5" borderId="8" xfId="3" applyFill="1" applyBorder="1" applyAlignment="1">
      <alignment horizontal="center" vertical="center" wrapText="1"/>
    </xf>
    <xf numFmtId="0" fontId="2" fillId="5" borderId="55" xfId="3" applyFill="1" applyBorder="1" applyAlignment="1">
      <alignment horizontal="center" vertical="center" wrapText="1"/>
    </xf>
    <xf numFmtId="0" fontId="2" fillId="5" borderId="68" xfId="3" applyFill="1" applyBorder="1" applyAlignment="1">
      <alignment horizontal="center" vertical="center" wrapText="1"/>
    </xf>
    <xf numFmtId="0" fontId="27" fillId="7" borderId="63" xfId="3" applyFont="1" applyFill="1" applyBorder="1" applyAlignment="1">
      <alignment horizontal="center" vertical="center"/>
    </xf>
    <xf numFmtId="0" fontId="2" fillId="5" borderId="63" xfId="3" applyFill="1" applyBorder="1" applyAlignment="1">
      <alignment horizontal="center" vertical="center" wrapText="1"/>
    </xf>
    <xf numFmtId="0" fontId="43" fillId="3" borderId="6" xfId="5" applyFont="1" applyBorder="1" applyAlignment="1">
      <alignment horizontal="center" vertical="center" wrapText="1"/>
    </xf>
    <xf numFmtId="0" fontId="43" fillId="3" borderId="7" xfId="5" applyFont="1" applyBorder="1" applyAlignment="1">
      <alignment horizontal="center" vertical="center" wrapText="1"/>
    </xf>
    <xf numFmtId="0" fontId="43" fillId="3" borderId="8" xfId="5" applyFont="1" applyBorder="1" applyAlignment="1">
      <alignment horizontal="center" vertical="center" wrapText="1"/>
    </xf>
    <xf numFmtId="0" fontId="2" fillId="5" borderId="63" xfId="3" applyFill="1" applyBorder="1" applyAlignment="1">
      <alignment horizontal="center" vertical="center"/>
    </xf>
    <xf numFmtId="0" fontId="2" fillId="5" borderId="8" xfId="3" applyFill="1" applyBorder="1" applyAlignment="1">
      <alignment horizontal="center" vertical="center"/>
    </xf>
    <xf numFmtId="0" fontId="2" fillId="5" borderId="6" xfId="3" applyFill="1" applyBorder="1" applyAlignment="1">
      <alignment horizontal="center" vertical="center"/>
    </xf>
    <xf numFmtId="0" fontId="27" fillId="7" borderId="60" xfId="3" applyFont="1" applyFill="1" applyBorder="1" applyAlignment="1">
      <alignment horizontal="center" vertical="center"/>
    </xf>
    <xf numFmtId="0" fontId="27" fillId="7" borderId="10" xfId="3" applyFont="1" applyFill="1" applyBorder="1" applyAlignment="1">
      <alignment horizontal="center" vertical="center"/>
    </xf>
    <xf numFmtId="0" fontId="27" fillId="7" borderId="11" xfId="3" applyFont="1" applyFill="1" applyBorder="1" applyAlignment="1">
      <alignment horizontal="center" vertical="center"/>
    </xf>
    <xf numFmtId="0" fontId="27" fillId="7" borderId="69" xfId="3" applyFont="1" applyFill="1" applyBorder="1" applyAlignment="1">
      <alignment horizontal="center" vertical="center"/>
    </xf>
    <xf numFmtId="0" fontId="27" fillId="7" borderId="66" xfId="3" applyFont="1" applyFill="1" applyBorder="1" applyAlignment="1">
      <alignment horizontal="center" vertical="center"/>
    </xf>
    <xf numFmtId="0" fontId="27" fillId="7" borderId="67" xfId="3" applyFont="1" applyFill="1" applyBorder="1" applyAlignment="1">
      <alignment horizontal="center" vertical="center"/>
    </xf>
    <xf numFmtId="0" fontId="27" fillId="7" borderId="54" xfId="3" applyFont="1" applyFill="1" applyBorder="1" applyAlignment="1">
      <alignment horizontal="center" vertical="center"/>
    </xf>
    <xf numFmtId="0" fontId="27" fillId="7" borderId="70" xfId="3" applyFont="1" applyFill="1" applyBorder="1" applyAlignment="1">
      <alignment horizontal="center" vertical="center"/>
    </xf>
    <xf numFmtId="0" fontId="2" fillId="5" borderId="3" xfId="3" applyFill="1" applyBorder="1" applyAlignment="1">
      <alignment horizontal="center" vertical="center"/>
    </xf>
    <xf numFmtId="0" fontId="2" fillId="5" borderId="64" xfId="3" applyFill="1" applyBorder="1" applyAlignment="1">
      <alignment horizontal="center" vertical="center"/>
    </xf>
    <xf numFmtId="0" fontId="2" fillId="5" borderId="3" xfId="3" applyFill="1" applyBorder="1" applyAlignment="1">
      <alignment horizontal="center" vertical="center" wrapText="1"/>
    </xf>
    <xf numFmtId="0" fontId="2" fillId="5" borderId="64" xfId="3" applyFill="1" applyBorder="1" applyAlignment="1">
      <alignment horizontal="center" vertical="center" wrapText="1"/>
    </xf>
    <xf numFmtId="0" fontId="2" fillId="5" borderId="55" xfId="3" applyFill="1" applyBorder="1" applyAlignment="1">
      <alignment horizontal="center" vertical="center"/>
    </xf>
    <xf numFmtId="0" fontId="2" fillId="5" borderId="68" xfId="3" applyFill="1" applyBorder="1" applyAlignment="1">
      <alignment horizontal="center" vertical="center"/>
    </xf>
    <xf numFmtId="0" fontId="2" fillId="5" borderId="53" xfId="3" applyFill="1" applyBorder="1" applyAlignment="1">
      <alignment horizontal="center" vertical="center"/>
    </xf>
    <xf numFmtId="0" fontId="27" fillId="7" borderId="9" xfId="3" applyFont="1" applyFill="1" applyBorder="1" applyAlignment="1">
      <alignment horizontal="center" vertical="center"/>
    </xf>
    <xf numFmtId="0" fontId="27" fillId="7" borderId="65" xfId="3" applyFont="1" applyFill="1" applyBorder="1" applyAlignment="1">
      <alignment horizontal="center" vertical="center"/>
    </xf>
    <xf numFmtId="0" fontId="27" fillId="7" borderId="8" xfId="3" applyFont="1" applyFill="1" applyBorder="1" applyAlignment="1">
      <alignment horizontal="center" vertical="center"/>
    </xf>
    <xf numFmtId="17" fontId="2" fillId="5" borderId="6" xfId="3" quotePrefix="1" applyNumberFormat="1" applyFill="1" applyBorder="1" applyAlignment="1">
      <alignment horizontal="center" vertical="center" wrapText="1"/>
    </xf>
    <xf numFmtId="17" fontId="2" fillId="5" borderId="8" xfId="3" quotePrefix="1" applyNumberFormat="1" applyFill="1" applyBorder="1" applyAlignment="1">
      <alignment horizontal="center" vertical="center" wrapText="1"/>
    </xf>
    <xf numFmtId="0" fontId="27" fillId="7" borderId="60" xfId="3" applyFont="1" applyFill="1" applyBorder="1" applyAlignment="1">
      <alignment horizontal="center" vertical="center" wrapText="1"/>
    </xf>
    <xf numFmtId="0" fontId="27" fillId="7" borderId="10" xfId="3" applyFont="1" applyFill="1" applyBorder="1" applyAlignment="1">
      <alignment horizontal="center" vertical="center" wrapText="1"/>
    </xf>
    <xf numFmtId="0" fontId="27" fillId="7" borderId="54" xfId="3" applyFont="1" applyFill="1" applyBorder="1" applyAlignment="1">
      <alignment horizontal="center" vertical="center" wrapText="1"/>
    </xf>
    <xf numFmtId="0" fontId="27" fillId="7" borderId="69" xfId="3" applyFont="1" applyFill="1" applyBorder="1" applyAlignment="1">
      <alignment horizontal="center" vertical="center" wrapText="1"/>
    </xf>
    <xf numFmtId="0" fontId="27" fillId="7" borderId="66" xfId="3" applyFont="1" applyFill="1" applyBorder="1" applyAlignment="1">
      <alignment horizontal="center" vertical="center" wrapText="1"/>
    </xf>
    <xf numFmtId="0" fontId="27" fillId="7" borderId="70" xfId="3" applyFont="1" applyFill="1" applyBorder="1" applyAlignment="1">
      <alignment horizontal="center" vertical="center" wrapText="1"/>
    </xf>
    <xf numFmtId="0" fontId="18" fillId="7" borderId="6" xfId="3" applyFont="1" applyFill="1" applyBorder="1" applyAlignment="1">
      <alignment horizontal="center" vertical="center" wrapText="1"/>
    </xf>
    <xf numFmtId="0" fontId="18" fillId="7" borderId="8" xfId="3" applyFont="1" applyFill="1" applyBorder="1" applyAlignment="1">
      <alignment horizontal="center" vertical="center" wrapText="1"/>
    </xf>
    <xf numFmtId="0" fontId="27" fillId="7" borderId="9" xfId="3" applyFont="1" applyFill="1" applyBorder="1" applyAlignment="1">
      <alignment horizontal="center" vertical="center" wrapText="1"/>
    </xf>
    <xf numFmtId="0" fontId="27" fillId="7" borderId="65" xfId="3" applyFont="1" applyFill="1" applyBorder="1" applyAlignment="1">
      <alignment horizontal="center" vertical="center" wrapText="1"/>
    </xf>
    <xf numFmtId="0" fontId="18" fillId="7" borderId="63" xfId="3" applyFont="1" applyFill="1" applyBorder="1" applyAlignment="1">
      <alignment horizontal="center" vertical="center" wrapText="1"/>
    </xf>
    <xf numFmtId="0" fontId="18" fillId="7" borderId="7" xfId="3" applyFont="1" applyFill="1" applyBorder="1" applyAlignment="1">
      <alignment horizontal="center" vertical="center" wrapText="1"/>
    </xf>
    <xf numFmtId="0" fontId="27" fillId="7" borderId="6" xfId="3" applyFont="1" applyFill="1" applyBorder="1" applyAlignment="1">
      <alignment horizontal="center" vertical="center" wrapText="1"/>
    </xf>
    <xf numFmtId="0" fontId="27" fillId="7" borderId="7" xfId="3" applyFont="1" applyFill="1" applyBorder="1" applyAlignment="1">
      <alignment horizontal="center" vertical="center" wrapText="1"/>
    </xf>
    <xf numFmtId="0" fontId="27" fillId="7" borderId="53" xfId="3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0" fontId="7" fillId="4" borderId="3" xfId="1" applyNumberFormat="1" applyFont="1" applyFill="1" applyBorder="1" applyAlignment="1">
      <alignment horizontal="right" vertical="center"/>
    </xf>
    <xf numFmtId="10" fontId="7" fillId="4" borderId="5" xfId="1" applyNumberFormat="1" applyFont="1" applyFill="1" applyBorder="1" applyAlignment="1">
      <alignment horizontal="right" vertical="center"/>
    </xf>
    <xf numFmtId="10" fontId="7" fillId="4" borderId="3" xfId="1" applyNumberFormat="1" applyFont="1" applyFill="1" applyBorder="1" applyAlignment="1">
      <alignment horizontal="center" vertical="center"/>
    </xf>
    <xf numFmtId="10" fontId="7" fillId="4" borderId="5" xfId="1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13" fillId="3" borderId="12" xfId="5" applyFont="1" applyBorder="1" applyAlignment="1">
      <alignment horizontal="center" vertical="center"/>
    </xf>
    <xf numFmtId="0" fontId="13" fillId="3" borderId="0" xfId="5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</cellXfs>
  <cellStyles count="11">
    <cellStyle name="40% - Énfasis1" xfId="5" builtinId="31"/>
    <cellStyle name="Encabezado 4" xfId="3" builtinId="19"/>
    <cellStyle name="Énfasis1" xfId="4" builtinId="29"/>
    <cellStyle name="Euro" xfId="6"/>
    <cellStyle name="Hipervínculo" xfId="10" builtinId="8"/>
    <cellStyle name="Normal" xfId="0" builtinId="0"/>
    <cellStyle name="Normal_Taules_1" xfId="9"/>
    <cellStyle name="Porcentaje" xfId="1" builtinId="5"/>
    <cellStyle name="Salida" xfId="8" builtinId="21"/>
    <cellStyle name="Título 2" xfId="7" builtinId="17"/>
    <cellStyle name="Título 3" xfId="2" builtinId="18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87A34D"/>
      <color rgb="FF4BACC6"/>
      <color rgb="FF31859C"/>
      <color rgb="FFD7D200"/>
      <color rgb="FF91A7CD"/>
      <color rgb="FF31859E"/>
      <color rgb="FF3B4A1E"/>
      <color rgb="FFC0504D"/>
      <color rgb="FFD9823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none"/>
              <a:t>Estudis</a:t>
            </a:r>
            <a:r>
              <a:rPr lang="es-ES" u="none" baseline="0"/>
              <a:t> i feina</a:t>
            </a:r>
            <a:endParaRPr lang="es-ES" u="none"/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1089086783535224E-3"/>
          <c:y val="0.15921012643502702"/>
          <c:w val="0.63455843333541473"/>
          <c:h val="0.60367395903766852"/>
        </c:manualLayout>
      </c:layout>
      <c:barChart>
        <c:barDir val="col"/>
        <c:grouping val="stacked"/>
        <c:varyColors val="0"/>
        <c:ser>
          <c:idx val="1"/>
          <c:order val="0"/>
          <c:tx>
            <c:v>SÍ</c:v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Resum!$C$14:$C$17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Resum!$D$14:$D$17</c:f>
              <c:numCache>
                <c:formatCode>General</c:formatCode>
                <c:ptCount val="4"/>
                <c:pt idx="0">
                  <c:v>0.41666666666666669</c:v>
                </c:pt>
                <c:pt idx="1">
                  <c:v>0.29411764705882354</c:v>
                </c:pt>
                <c:pt idx="2">
                  <c:v>0.25</c:v>
                </c:pt>
                <c:pt idx="3">
                  <c:v>0.83333333333333337</c:v>
                </c:pt>
              </c:numCache>
            </c:numRef>
          </c:val>
        </c:ser>
        <c:ser>
          <c:idx val="0"/>
          <c:order val="1"/>
          <c:tx>
            <c:v>NO</c:v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1.08476745116002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Resum!$C$14:$C$17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Resum!$E$14:$E$17</c:f>
              <c:numCache>
                <c:formatCode>General</c:formatCode>
                <c:ptCount val="4"/>
                <c:pt idx="0">
                  <c:v>0.5</c:v>
                </c:pt>
                <c:pt idx="1">
                  <c:v>0.6470588235294118</c:v>
                </c:pt>
                <c:pt idx="2">
                  <c:v>0.5</c:v>
                </c:pt>
                <c:pt idx="3">
                  <c:v>8.3333333333333329E-2</c:v>
                </c:pt>
              </c:numCache>
            </c:numRef>
          </c:val>
        </c:ser>
        <c:ser>
          <c:idx val="2"/>
          <c:order val="2"/>
          <c:tx>
            <c:v>NS/NC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Resum!$C$14:$C$17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Resum!$F$14:$F$17</c:f>
              <c:numCache>
                <c:formatCode>General</c:formatCode>
                <c:ptCount val="4"/>
                <c:pt idx="0">
                  <c:v>8.3333333333333329E-2</c:v>
                </c:pt>
                <c:pt idx="1">
                  <c:v>5.8823529411764705E-2</c:v>
                </c:pt>
                <c:pt idx="2">
                  <c:v>0.25</c:v>
                </c:pt>
                <c:pt idx="3">
                  <c:v>8.3333333333333329E-2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85271296"/>
        <c:axId val="85272832"/>
      </c:barChart>
      <c:catAx>
        <c:axId val="852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es-ES"/>
          </a:p>
        </c:txPr>
        <c:crossAx val="85272832"/>
        <c:crosses val="autoZero"/>
        <c:auto val="1"/>
        <c:lblAlgn val="ctr"/>
        <c:lblOffset val="100"/>
        <c:noMultiLvlLbl val="0"/>
      </c:catAx>
      <c:valAx>
        <c:axId val="85272832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85271296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5.0397407371637525E-2"/>
          <c:y val="0.10055677943304178"/>
          <c:w val="0.16896917844252843"/>
          <c:h val="6.232730603965362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Taules!$D$126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1021071735610169"/>
                  <c:y val="-8.0321328388815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Taules!$C$127:$C$132</c:f>
              <c:strCache>
                <c:ptCount val="6"/>
                <c:pt idx="0">
                  <c:v>Perquè m'agradava</c:v>
                </c:pt>
                <c:pt idx="1">
                  <c:v>Bona sortida laboral</c:v>
                </c:pt>
                <c:pt idx="2">
                  <c:v>S'hi matriculaven les amistats</c:v>
                </c:pt>
                <c:pt idx="3">
                  <c:v>Nota de tall</c:v>
                </c:pt>
                <c:pt idx="4">
                  <c:v> Consells familiars/amistats</c:v>
                </c:pt>
                <c:pt idx="5">
                  <c:v>Altres</c:v>
                </c:pt>
              </c:strCache>
            </c:strRef>
          </c:cat>
          <c:val>
            <c:numRef>
              <c:f>Taules!$D$127:$D$132</c:f>
              <c:numCache>
                <c:formatCode>General</c:formatCode>
                <c:ptCount val="6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6823643415333542"/>
          <c:y val="0.23476702158070537"/>
          <c:w val="0.49732150481475984"/>
          <c:h val="0.68628791502774211"/>
        </c:manualLayout>
      </c:layout>
      <c:pieChart>
        <c:varyColors val="1"/>
        <c:ser>
          <c:idx val="0"/>
          <c:order val="0"/>
          <c:tx>
            <c:strRef>
              <c:f>Taules!$G$126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dLbls>
            <c:dLbl>
              <c:idx val="2"/>
              <c:delete val="1"/>
            </c:dLbl>
            <c:dLbl>
              <c:idx val="3"/>
              <c:layout>
                <c:manualLayout>
                  <c:x val="0.10958674658341021"/>
                  <c:y val="-1.06578636498320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7742082248890249E-2"/>
                  <c:y val="-1.578447228237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Taules!$F$127:$F$132</c:f>
              <c:strCache>
                <c:ptCount val="6"/>
                <c:pt idx="0">
                  <c:v>Perquè m'agradava</c:v>
                </c:pt>
                <c:pt idx="1">
                  <c:v>Bona sortida laboral</c:v>
                </c:pt>
                <c:pt idx="2">
                  <c:v>S'hi matriculaven les amistats</c:v>
                </c:pt>
                <c:pt idx="3">
                  <c:v>Nota de tall</c:v>
                </c:pt>
                <c:pt idx="4">
                  <c:v> Consells familiars/amistats</c:v>
                </c:pt>
                <c:pt idx="5">
                  <c:v>Altres</c:v>
                </c:pt>
              </c:strCache>
            </c:strRef>
          </c:cat>
          <c:val>
            <c:numRef>
              <c:f>Taules!$G$127:$G$132</c:f>
              <c:numCache>
                <c:formatCode>General</c:formatCode>
                <c:ptCount val="6"/>
                <c:pt idx="0">
                  <c:v>14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Taules!$J$126</c:f>
              <c:strCache>
                <c:ptCount val="1"/>
                <c:pt idx="0">
                  <c:v>GRAU EN ENGINYERIA ELÈCTRICA</c:v>
                </c:pt>
              </c:strCache>
            </c:strRef>
          </c:tx>
          <c:dLbls>
            <c:dLbl>
              <c:idx val="0"/>
              <c:layout>
                <c:manualLayout>
                  <c:x val="0.37242864640694495"/>
                  <c:y val="-0.209262225215735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Taules!$I$127:$I$132</c:f>
              <c:strCache>
                <c:ptCount val="6"/>
                <c:pt idx="0">
                  <c:v>Perquè m'agradava</c:v>
                </c:pt>
                <c:pt idx="1">
                  <c:v>Bona sortida laboral</c:v>
                </c:pt>
                <c:pt idx="2">
                  <c:v>S'hi matriculaven les amistats</c:v>
                </c:pt>
                <c:pt idx="3">
                  <c:v>Nota de tall</c:v>
                </c:pt>
                <c:pt idx="4">
                  <c:v> Consells familiars/amistats</c:v>
                </c:pt>
                <c:pt idx="5">
                  <c:v>Altres</c:v>
                </c:pt>
              </c:strCache>
            </c:strRef>
          </c:cat>
          <c:val>
            <c:numRef>
              <c:f>Taules!$J$127:$J$132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Taules!$M$126</c:f>
              <c:strCache>
                <c:ptCount val="1"/>
                <c:pt idx="0">
                  <c:v>GRAU EN ENGINYERIA MECÀNICA</c:v>
                </c:pt>
              </c:strCache>
            </c:strRef>
          </c:tx>
          <c:dLbls>
            <c:dLbl>
              <c:idx val="0"/>
              <c:layout>
                <c:manualLayout>
                  <c:x val="-1.4894338946751389E-2"/>
                  <c:y val="0.216492668721226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8.6914393618671967E-2"/>
                  <c:y val="-4.4985582840904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Taules!$L$127:$L$132</c:f>
              <c:strCache>
                <c:ptCount val="6"/>
                <c:pt idx="0">
                  <c:v>Perquè m'agradava</c:v>
                </c:pt>
                <c:pt idx="1">
                  <c:v>Bona sortida laboral</c:v>
                </c:pt>
                <c:pt idx="2">
                  <c:v>S'hi matriculaven les amistats</c:v>
                </c:pt>
                <c:pt idx="3">
                  <c:v>Nota de tall</c:v>
                </c:pt>
                <c:pt idx="4">
                  <c:v> Consells familiars/amistats</c:v>
                </c:pt>
                <c:pt idx="5">
                  <c:v>Altres</c:v>
                </c:pt>
              </c:strCache>
            </c:strRef>
          </c:cat>
          <c:val>
            <c:numRef>
              <c:f>Taules!$M$127:$M$132</c:f>
              <c:numCache>
                <c:formatCode>General</c:formatCode>
                <c:ptCount val="6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PRESPECTIVES</a:t>
            </a:r>
            <a:r>
              <a:rPr lang="ca-ES" baseline="0"/>
              <a:t> DE FUTUR</a:t>
            </a:r>
            <a:endParaRPr lang="ca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Taules!$D$212</c:f>
              <c:strCache>
                <c:ptCount val="1"/>
                <c:pt idx="0">
                  <c:v>Estudiar un màster</c:v>
                </c:pt>
              </c:strCache>
            </c:strRef>
          </c:tx>
          <c:invertIfNegative val="0"/>
          <c:cat>
            <c:strRef>
              <c:f>Taules!$C$213:$C$216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Taules!$D$213:$D$216</c:f>
              <c:numCache>
                <c:formatCode>0.00%</c:formatCode>
                <c:ptCount val="4"/>
                <c:pt idx="0">
                  <c:v>0.47058823529411764</c:v>
                </c:pt>
                <c:pt idx="1">
                  <c:v>0.36</c:v>
                </c:pt>
                <c:pt idx="2">
                  <c:v>0</c:v>
                </c:pt>
                <c:pt idx="3">
                  <c:v>0.52380952380952384</c:v>
                </c:pt>
              </c:numCache>
            </c:numRef>
          </c:val>
        </c:ser>
        <c:ser>
          <c:idx val="2"/>
          <c:order val="1"/>
          <c:tx>
            <c:strRef>
              <c:f>Taules!$F$212</c:f>
              <c:strCache>
                <c:ptCount val="1"/>
                <c:pt idx="0">
                  <c:v>Començar a treballar</c:v>
                </c:pt>
              </c:strCache>
            </c:strRef>
          </c:tx>
          <c:invertIfNegative val="0"/>
          <c:cat>
            <c:strRef>
              <c:f>Taules!$C$213:$C$216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Taules!$F$213:$F$216</c:f>
              <c:numCache>
                <c:formatCode>0.00%</c:formatCode>
                <c:ptCount val="4"/>
                <c:pt idx="0">
                  <c:v>0.29411764705882354</c:v>
                </c:pt>
                <c:pt idx="1">
                  <c:v>0.4</c:v>
                </c:pt>
                <c:pt idx="2">
                  <c:v>0.75</c:v>
                </c:pt>
                <c:pt idx="3">
                  <c:v>0.33333333333333331</c:v>
                </c:pt>
              </c:numCache>
            </c:numRef>
          </c:val>
        </c:ser>
        <c:ser>
          <c:idx val="3"/>
          <c:order val="2"/>
          <c:tx>
            <c:strRef>
              <c:f>Taules!$G$212</c:f>
              <c:strCache>
                <c:ptCount val="1"/>
                <c:pt idx="0">
                  <c:v>Continuar treballant</c:v>
                </c:pt>
              </c:strCache>
            </c:strRef>
          </c:tx>
          <c:invertIfNegative val="0"/>
          <c:cat>
            <c:strRef>
              <c:f>Taules!$C$213:$C$216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Taules!$G$213:$G$216</c:f>
              <c:numCache>
                <c:formatCode>0.00%</c:formatCode>
                <c:ptCount val="4"/>
                <c:pt idx="0">
                  <c:v>0.17647058823529413</c:v>
                </c:pt>
                <c:pt idx="1">
                  <c:v>0.08</c:v>
                </c:pt>
                <c:pt idx="2">
                  <c:v>0</c:v>
                </c:pt>
                <c:pt idx="3">
                  <c:v>4.7619047619047616E-2</c:v>
                </c:pt>
              </c:numCache>
            </c:numRef>
          </c:val>
        </c:ser>
        <c:ser>
          <c:idx val="1"/>
          <c:order val="3"/>
          <c:tx>
            <c:strRef>
              <c:f>Taules!$E$212</c:f>
              <c:strCache>
                <c:ptCount val="1"/>
                <c:pt idx="0">
                  <c:v>Cursar uns estudis diferents de màster</c:v>
                </c:pt>
              </c:strCache>
            </c:strRef>
          </c:tx>
          <c:invertIfNegative val="0"/>
          <c:cat>
            <c:strRef>
              <c:f>Taules!$C$213:$C$216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Taules!$E$213:$E$216</c:f>
              <c:numCache>
                <c:formatCode>0.00%</c:formatCode>
                <c:ptCount val="4"/>
                <c:pt idx="0">
                  <c:v>5.8823529411764705E-2</c:v>
                </c:pt>
                <c:pt idx="1">
                  <c:v>0.04</c:v>
                </c:pt>
                <c:pt idx="2">
                  <c:v>0</c:v>
                </c:pt>
                <c:pt idx="3">
                  <c:v>4.7619047619047616E-2</c:v>
                </c:pt>
              </c:numCache>
            </c:numRef>
          </c:val>
        </c:ser>
        <c:ser>
          <c:idx val="4"/>
          <c:order val="4"/>
          <c:tx>
            <c:strRef>
              <c:f>Taules!$H$212</c:f>
              <c:strCache>
                <c:ptCount val="1"/>
                <c:pt idx="0">
                  <c:v>Canviar de feina a una relacionada am la titulació</c:v>
                </c:pt>
              </c:strCache>
            </c:strRef>
          </c:tx>
          <c:invertIfNegative val="0"/>
          <c:cat>
            <c:strRef>
              <c:f>Taules!$C$213:$C$216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Taules!$H$213:$H$216</c:f>
              <c:numCache>
                <c:formatCode>0.00%</c:formatCode>
                <c:ptCount val="4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4.7619047619047616E-2</c:v>
                </c:pt>
              </c:numCache>
            </c:numRef>
          </c:val>
        </c:ser>
        <c:ser>
          <c:idx val="5"/>
          <c:order val="5"/>
          <c:tx>
            <c:strRef>
              <c:f>Taules!$I$212</c:f>
              <c:strCache>
                <c:ptCount val="1"/>
                <c:pt idx="0">
                  <c:v>No ho tinc clar</c:v>
                </c:pt>
              </c:strCache>
            </c:strRef>
          </c:tx>
          <c:invertIfNegative val="0"/>
          <c:cat>
            <c:strRef>
              <c:f>Taules!$C$213:$C$216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Taules!$I$213:$I$216</c:f>
              <c:numCache>
                <c:formatCode>0.00%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8761856"/>
        <c:axId val="88763392"/>
      </c:barChart>
      <c:catAx>
        <c:axId val="88761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8763392"/>
        <c:crosses val="autoZero"/>
        <c:auto val="1"/>
        <c:lblAlgn val="ctr"/>
        <c:lblOffset val="100"/>
        <c:noMultiLvlLbl val="0"/>
      </c:catAx>
      <c:valAx>
        <c:axId val="887633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88761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TITULACIÓ I PLA D'ESTUDIS</a:t>
            </a:r>
          </a:p>
          <a:p>
            <a:pPr>
              <a:defRPr/>
            </a:pPr>
            <a:endParaRPr lang="ca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181923655185376"/>
          <c:y val="0.13520741740812256"/>
          <c:w val="0.44652428821685658"/>
          <c:h val="0.708357644450508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Taules!$C$284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Taules!$D$283:$G$283</c:f>
              <c:strCache>
                <c:ptCount val="4"/>
                <c:pt idx="0">
                  <c:v>1. La titulació ha respost a les expectatives</c:v>
                </c:pt>
                <c:pt idx="1">
                  <c:v>2. L'estructura del pla d'estudis ha permès una progressió adequada de l'aprenentatge</c:v>
                </c:pt>
                <c:pt idx="2">
                  <c:v>3. Hi ha hagut una bona coordinació en els continguts de les assignatures per evitar solapaments</c:v>
                </c:pt>
                <c:pt idx="3">
                  <c:v>4. El volum de treball exigit ha estat coherent amb el nombre de crèdits de les assignatures</c:v>
                </c:pt>
              </c:strCache>
            </c:strRef>
          </c:cat>
          <c:val>
            <c:numRef>
              <c:f>Taules!$D$284:$G$284</c:f>
              <c:numCache>
                <c:formatCode>General</c:formatCode>
                <c:ptCount val="4"/>
                <c:pt idx="0">
                  <c:v>3.3636363636363642</c:v>
                </c:pt>
                <c:pt idx="1">
                  <c:v>2.833333333333333</c:v>
                </c:pt>
                <c:pt idx="2">
                  <c:v>2.9166666666666661</c:v>
                </c:pt>
                <c:pt idx="3">
                  <c:v>2.9166666666666674</c:v>
                </c:pt>
              </c:numCache>
            </c:numRef>
          </c:val>
        </c:ser>
        <c:ser>
          <c:idx val="1"/>
          <c:order val="1"/>
          <c:tx>
            <c:strRef>
              <c:f>Taules!$C$285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Taules!$D$283:$G$283</c:f>
              <c:strCache>
                <c:ptCount val="4"/>
                <c:pt idx="0">
                  <c:v>1. La titulació ha respost a les expectatives</c:v>
                </c:pt>
                <c:pt idx="1">
                  <c:v>2. L'estructura del pla d'estudis ha permès una progressió adequada de l'aprenentatge</c:v>
                </c:pt>
                <c:pt idx="2">
                  <c:v>3. Hi ha hagut una bona coordinació en els continguts de les assignatures per evitar solapaments</c:v>
                </c:pt>
                <c:pt idx="3">
                  <c:v>4. El volum de treball exigit ha estat coherent amb el nombre de crèdits de les assignatures</c:v>
                </c:pt>
              </c:strCache>
            </c:strRef>
          </c:cat>
          <c:val>
            <c:numRef>
              <c:f>Taules!$D$285:$G$285</c:f>
              <c:numCache>
                <c:formatCode>General</c:formatCode>
                <c:ptCount val="4"/>
                <c:pt idx="0">
                  <c:v>3.2352941176470589</c:v>
                </c:pt>
                <c:pt idx="1">
                  <c:v>2.7647058823529411</c:v>
                </c:pt>
                <c:pt idx="2">
                  <c:v>2.4117647058823524</c:v>
                </c:pt>
                <c:pt idx="3">
                  <c:v>3.1764705882352939</c:v>
                </c:pt>
              </c:numCache>
            </c:numRef>
          </c:val>
        </c:ser>
        <c:ser>
          <c:idx val="2"/>
          <c:order val="2"/>
          <c:tx>
            <c:strRef>
              <c:f>Taules!$C$286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Taules!$D$283:$G$283</c:f>
              <c:strCache>
                <c:ptCount val="4"/>
                <c:pt idx="0">
                  <c:v>1. La titulació ha respost a les expectatives</c:v>
                </c:pt>
                <c:pt idx="1">
                  <c:v>2. L'estructura del pla d'estudis ha permès una progressió adequada de l'aprenentatge</c:v>
                </c:pt>
                <c:pt idx="2">
                  <c:v>3. Hi ha hagut una bona coordinació en els continguts de les assignatures per evitar solapaments</c:v>
                </c:pt>
                <c:pt idx="3">
                  <c:v>4. El volum de treball exigit ha estat coherent amb el nombre de crèdits de les assignatures</c:v>
                </c:pt>
              </c:strCache>
            </c:strRef>
          </c:cat>
          <c:val>
            <c:numRef>
              <c:f>Taules!$D$286:$G$286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Taules!$C$287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Taules!$D$283:$G$283</c:f>
              <c:strCache>
                <c:ptCount val="4"/>
                <c:pt idx="0">
                  <c:v>1. La titulació ha respost a les expectatives</c:v>
                </c:pt>
                <c:pt idx="1">
                  <c:v>2. L'estructura del pla d'estudis ha permès una progressió adequada de l'aprenentatge</c:v>
                </c:pt>
                <c:pt idx="2">
                  <c:v>3. Hi ha hagut una bona coordinació en els continguts de les assignatures per evitar solapaments</c:v>
                </c:pt>
                <c:pt idx="3">
                  <c:v>4. El volum de treball exigit ha estat coherent amb el nombre de crèdits de les assignatures</c:v>
                </c:pt>
              </c:strCache>
            </c:strRef>
          </c:cat>
          <c:val>
            <c:numRef>
              <c:f>Taules!$D$287:$G$287</c:f>
              <c:numCache>
                <c:formatCode>General</c:formatCode>
                <c:ptCount val="4"/>
                <c:pt idx="0">
                  <c:v>3.5</c:v>
                </c:pt>
                <c:pt idx="1">
                  <c:v>3.6666666666666665</c:v>
                </c:pt>
                <c:pt idx="2">
                  <c:v>3.0833333333333335</c:v>
                </c:pt>
                <c:pt idx="3">
                  <c:v>3.6666666666666661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60832"/>
        <c:axId val="103195392"/>
      </c:barChart>
      <c:catAx>
        <c:axId val="103160832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3195392"/>
        <c:crosses val="autoZero"/>
        <c:auto val="1"/>
        <c:lblAlgn val="ctr"/>
        <c:lblOffset val="100"/>
        <c:noMultiLvlLbl val="0"/>
      </c:catAx>
      <c:valAx>
        <c:axId val="103195392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ca-ES" sz="1000" b="0" i="1" baseline="0">
                    <a:effectLst/>
                  </a:rPr>
                  <a:t>Escala de valoració d'1 (gens satisfet/a) a 5 (molt satisfet/a)</a:t>
                </a:r>
                <a:endParaRPr lang="ca-E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6014551196277491"/>
              <c:y val="0.948074108248755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3160832"/>
        <c:crosses val="max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PROFESSORAT I TUTORIES</a:t>
            </a:r>
          </a:p>
          <a:p>
            <a:pPr>
              <a:defRPr/>
            </a:pPr>
            <a:endParaRPr lang="ca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429066046955498"/>
          <c:y val="0.17566253213978358"/>
          <c:w val="0.55733751975039514"/>
          <c:h val="0.65441749147496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Taules!$C$343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Taules!$D$342:$F$342</c:f>
              <c:strCache>
                <c:ptCount val="3"/>
                <c:pt idx="0">
                  <c:v>5. Estic satisfet/a amb el professorat</c:v>
                </c:pt>
                <c:pt idx="1">
                  <c:v>6. La metodologia docent emprada pel professorat ha afavorit el meu aprenentatge</c:v>
                </c:pt>
                <c:pt idx="2">
                  <c:v>7. La tutorització ha estat útil i ha contribuït a millorar el meu aprenentatge</c:v>
                </c:pt>
              </c:strCache>
            </c:strRef>
          </c:cat>
          <c:val>
            <c:numRef>
              <c:f>Taules!$D$343:$F$343</c:f>
              <c:numCache>
                <c:formatCode>General</c:formatCode>
                <c:ptCount val="3"/>
                <c:pt idx="0">
                  <c:v>3.5000000000000004</c:v>
                </c:pt>
                <c:pt idx="1">
                  <c:v>3.5</c:v>
                </c:pt>
                <c:pt idx="2">
                  <c:v>3.545454545454545</c:v>
                </c:pt>
              </c:numCache>
            </c:numRef>
          </c:val>
        </c:ser>
        <c:ser>
          <c:idx val="1"/>
          <c:order val="1"/>
          <c:tx>
            <c:strRef>
              <c:f>Taules!$C$344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Taules!$D$342:$F$342</c:f>
              <c:strCache>
                <c:ptCount val="3"/>
                <c:pt idx="0">
                  <c:v>5. Estic satisfet/a amb el professorat</c:v>
                </c:pt>
                <c:pt idx="1">
                  <c:v>6. La metodologia docent emprada pel professorat ha afavorit el meu aprenentatge</c:v>
                </c:pt>
                <c:pt idx="2">
                  <c:v>7. La tutorització ha estat útil i ha contribuït a millorar el meu aprenentatge</c:v>
                </c:pt>
              </c:strCache>
            </c:strRef>
          </c:cat>
          <c:val>
            <c:numRef>
              <c:f>Taules!$D$344:$F$344</c:f>
              <c:numCache>
                <c:formatCode>General</c:formatCode>
                <c:ptCount val="3"/>
                <c:pt idx="0">
                  <c:v>3.4117647058823528</c:v>
                </c:pt>
                <c:pt idx="1">
                  <c:v>3.1764705882352939</c:v>
                </c:pt>
                <c:pt idx="2">
                  <c:v>3.2352941176470589</c:v>
                </c:pt>
              </c:numCache>
            </c:numRef>
          </c:val>
        </c:ser>
        <c:ser>
          <c:idx val="2"/>
          <c:order val="2"/>
          <c:tx>
            <c:strRef>
              <c:f>Taules!$C$345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Taules!$D$342:$F$342</c:f>
              <c:strCache>
                <c:ptCount val="3"/>
                <c:pt idx="0">
                  <c:v>5. Estic satisfet/a amb el professorat</c:v>
                </c:pt>
                <c:pt idx="1">
                  <c:v>6. La metodologia docent emprada pel professorat ha afavorit el meu aprenentatge</c:v>
                </c:pt>
                <c:pt idx="2">
                  <c:v>7. La tutorització ha estat útil i ha contribuït a millorar el meu aprenentatge</c:v>
                </c:pt>
              </c:strCache>
            </c:strRef>
          </c:cat>
          <c:val>
            <c:numRef>
              <c:f>Taules!$D$345:$F$345</c:f>
              <c:numCache>
                <c:formatCode>General</c:formatCode>
                <c:ptCount val="3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</c:numCache>
            </c:numRef>
          </c:val>
        </c:ser>
        <c:ser>
          <c:idx val="3"/>
          <c:order val="3"/>
          <c:tx>
            <c:strRef>
              <c:f>Taules!$C$346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Taules!$D$342:$F$342</c:f>
              <c:strCache>
                <c:ptCount val="3"/>
                <c:pt idx="0">
                  <c:v>5. Estic satisfet/a amb el professorat</c:v>
                </c:pt>
                <c:pt idx="1">
                  <c:v>6. La metodologia docent emprada pel professorat ha afavorit el meu aprenentatge</c:v>
                </c:pt>
                <c:pt idx="2">
                  <c:v>7. La tutorització ha estat útil i ha contribuït a millorar el meu aprenentatge</c:v>
                </c:pt>
              </c:strCache>
            </c:strRef>
          </c:cat>
          <c:val>
            <c:numRef>
              <c:f>Taules!$D$346:$F$346</c:f>
              <c:numCache>
                <c:formatCode>General</c:formatCode>
                <c:ptCount val="3"/>
                <c:pt idx="0">
                  <c:v>3.6666666666666665</c:v>
                </c:pt>
                <c:pt idx="1">
                  <c:v>3.3333333333333335</c:v>
                </c:pt>
                <c:pt idx="2">
                  <c:v>3.6363636363636362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2640"/>
        <c:axId val="103234176"/>
      </c:barChart>
      <c:catAx>
        <c:axId val="10323264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3234176"/>
        <c:crosses val="autoZero"/>
        <c:auto val="1"/>
        <c:lblAlgn val="ctr"/>
        <c:lblOffset val="100"/>
        <c:noMultiLvlLbl val="0"/>
      </c:catAx>
      <c:valAx>
        <c:axId val="103234176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73720616748467893"/>
              <c:y val="0.944702848687783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3232640"/>
        <c:crosses val="max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INTRANET I SISTEMA D'AVALUACIÓ</a:t>
            </a:r>
          </a:p>
          <a:p>
            <a:pPr>
              <a:defRPr/>
            </a:pPr>
            <a:endParaRPr lang="ca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181923655185376"/>
          <c:y val="0.17566253213978358"/>
          <c:w val="0.45836284772720937"/>
          <c:h val="0.640932453231073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Taules!$C$392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Taules!$D$391:$E$391</c:f>
              <c:strCache>
                <c:ptCount val="2"/>
                <c:pt idx="0">
                  <c:v>8. El campus virtual ha esdevingut un entorn adequat per generar coneixement i millorar el meu aprenentatge</c:v>
                </c:pt>
                <c:pt idx="1">
                  <c:v>9. Els sistemes d'avaluació han permès reflectir adequadament el meu aprenantatge</c:v>
                </c:pt>
              </c:strCache>
            </c:strRef>
          </c:cat>
          <c:val>
            <c:numRef>
              <c:f>Taules!$D$392:$E$392</c:f>
              <c:numCache>
                <c:formatCode>General</c:formatCode>
                <c:ptCount val="2"/>
                <c:pt idx="0">
                  <c:v>3.7272727272727266</c:v>
                </c:pt>
                <c:pt idx="1">
                  <c:v>3.3333333333333335</c:v>
                </c:pt>
              </c:numCache>
            </c:numRef>
          </c:val>
        </c:ser>
        <c:ser>
          <c:idx val="1"/>
          <c:order val="1"/>
          <c:tx>
            <c:strRef>
              <c:f>Taules!$C$393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Taules!$D$391:$E$391</c:f>
              <c:strCache>
                <c:ptCount val="2"/>
                <c:pt idx="0">
                  <c:v>8. El campus virtual ha esdevingut un entorn adequat per generar coneixement i millorar el meu aprenentatge</c:v>
                </c:pt>
                <c:pt idx="1">
                  <c:v>9. Els sistemes d'avaluació han permès reflectir adequadament el meu aprenantatge</c:v>
                </c:pt>
              </c:strCache>
            </c:strRef>
          </c:cat>
          <c:val>
            <c:numRef>
              <c:f>Taules!$D$393:$E$393</c:f>
              <c:numCache>
                <c:formatCode>General</c:formatCode>
                <c:ptCount val="2"/>
                <c:pt idx="0">
                  <c:v>3.5882352941176472</c:v>
                </c:pt>
                <c:pt idx="1">
                  <c:v>3.125</c:v>
                </c:pt>
              </c:numCache>
            </c:numRef>
          </c:val>
        </c:ser>
        <c:ser>
          <c:idx val="2"/>
          <c:order val="2"/>
          <c:tx>
            <c:strRef>
              <c:f>Taules!$C$394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Taules!$D$391:$E$391</c:f>
              <c:strCache>
                <c:ptCount val="2"/>
                <c:pt idx="0">
                  <c:v>8. El campus virtual ha esdevingut un entorn adequat per generar coneixement i millorar el meu aprenentatge</c:v>
                </c:pt>
                <c:pt idx="1">
                  <c:v>9. Els sistemes d'avaluació han permès reflectir adequadament el meu aprenantatge</c:v>
                </c:pt>
              </c:strCache>
            </c:strRef>
          </c:cat>
          <c:val>
            <c:numRef>
              <c:f>Taules!$D$394:$E$394</c:f>
              <c:numCache>
                <c:formatCode>General</c:formatCode>
                <c:ptCount val="2"/>
                <c:pt idx="0">
                  <c:v>3.25</c:v>
                </c:pt>
                <c:pt idx="1">
                  <c:v>3.5</c:v>
                </c:pt>
              </c:numCache>
            </c:numRef>
          </c:val>
        </c:ser>
        <c:ser>
          <c:idx val="3"/>
          <c:order val="3"/>
          <c:tx>
            <c:strRef>
              <c:f>Taules!$C$395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Taules!$D$391:$E$391</c:f>
              <c:strCache>
                <c:ptCount val="2"/>
                <c:pt idx="0">
                  <c:v>8. El campus virtual ha esdevingut un entorn adequat per generar coneixement i millorar el meu aprenentatge</c:v>
                </c:pt>
                <c:pt idx="1">
                  <c:v>9. Els sistemes d'avaluació han permès reflectir adequadament el meu aprenantatge</c:v>
                </c:pt>
              </c:strCache>
            </c:strRef>
          </c:cat>
          <c:val>
            <c:numRef>
              <c:f>Taules!$D$395:$E$395</c:f>
              <c:numCache>
                <c:formatCode>General</c:formatCode>
                <c:ptCount val="2"/>
                <c:pt idx="0">
                  <c:v>4</c:v>
                </c:pt>
                <c:pt idx="1">
                  <c:v>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71424"/>
        <c:axId val="103277312"/>
      </c:barChart>
      <c:catAx>
        <c:axId val="103271424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3277312"/>
        <c:crosses val="autoZero"/>
        <c:auto val="1"/>
        <c:lblAlgn val="ctr"/>
        <c:lblOffset val="100"/>
        <c:noMultiLvlLbl val="0"/>
      </c:catAx>
      <c:valAx>
        <c:axId val="103277312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75264551507708044"/>
              <c:y val="0.945184126710497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3271424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9999996051145877E-2"/>
          <c:y val="0.84146311702256904"/>
          <c:w val="0.81474416835197183"/>
          <c:h val="0.13875394490477708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PRÀCTIQUES EXTERNES, MOBILITAT</a:t>
            </a:r>
            <a:r>
              <a:rPr lang="ca-ES" baseline="0"/>
              <a:t> I</a:t>
            </a:r>
            <a:r>
              <a:rPr lang="ca-ES"/>
              <a:t> TFG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181923655185376"/>
          <c:y val="0.17566253213978358"/>
          <c:w val="0.48263507790374671"/>
          <c:h val="0.671273789279819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Taules!$C$458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Taules!$D$457:$F$457</c:f>
              <c:strCache>
                <c:ptCount val="3"/>
                <c:pt idx="0">
                  <c:v>10. Les pràctiques externes m'han permès aplicar i consolidar coneixements i  habilitats adquirits durant la titulació</c:v>
                </c:pt>
                <c:pt idx="1">
                  <c:v>11. Les accions de mobilitat que he realitzat han estat rellevants per al meu aprenentatge</c:v>
                </c:pt>
                <c:pt idx="2">
                  <c:v>12. El treball de fi de grau m'ha permès valorar el meu grau d'assoliment de les competències de la titulació</c:v>
                </c:pt>
              </c:strCache>
            </c:strRef>
          </c:cat>
          <c:val>
            <c:numRef>
              <c:f>Taules!$D$458:$F$458</c:f>
              <c:numCache>
                <c:formatCode>General</c:formatCode>
                <c:ptCount val="3"/>
                <c:pt idx="0">
                  <c:v>3.4285714285714288</c:v>
                </c:pt>
                <c:pt idx="1">
                  <c:v>0</c:v>
                </c:pt>
                <c:pt idx="2">
                  <c:v>4.166666666666667</c:v>
                </c:pt>
              </c:numCache>
            </c:numRef>
          </c:val>
        </c:ser>
        <c:ser>
          <c:idx val="1"/>
          <c:order val="1"/>
          <c:tx>
            <c:strRef>
              <c:f>Taules!$C$459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Taules!$D$457:$F$457</c:f>
              <c:strCache>
                <c:ptCount val="3"/>
                <c:pt idx="0">
                  <c:v>10. Les pràctiques externes m'han permès aplicar i consolidar coneixements i  habilitats adquirits durant la titulació</c:v>
                </c:pt>
                <c:pt idx="1">
                  <c:v>11. Les accions de mobilitat que he realitzat han estat rellevants per al meu aprenentatge</c:v>
                </c:pt>
                <c:pt idx="2">
                  <c:v>12. El treball de fi de grau m'ha permès valorar el meu grau d'assoliment de les competències de la titulació</c:v>
                </c:pt>
              </c:strCache>
            </c:strRef>
          </c:cat>
          <c:val>
            <c:numRef>
              <c:f>Taules!$D$459:$F$459</c:f>
              <c:numCache>
                <c:formatCode>General</c:formatCode>
                <c:ptCount val="3"/>
                <c:pt idx="0">
                  <c:v>2.75</c:v>
                </c:pt>
                <c:pt idx="1">
                  <c:v>4.6666666666666661</c:v>
                </c:pt>
                <c:pt idx="2">
                  <c:v>4.2941176470588243</c:v>
                </c:pt>
              </c:numCache>
            </c:numRef>
          </c:val>
        </c:ser>
        <c:ser>
          <c:idx val="2"/>
          <c:order val="2"/>
          <c:tx>
            <c:strRef>
              <c:f>Taules!$C$460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Taules!$D$457:$F$457</c:f>
              <c:strCache>
                <c:ptCount val="3"/>
                <c:pt idx="0">
                  <c:v>10. Les pràctiques externes m'han permès aplicar i consolidar coneixements i  habilitats adquirits durant la titulació</c:v>
                </c:pt>
                <c:pt idx="1">
                  <c:v>11. Les accions de mobilitat que he realitzat han estat rellevants per al meu aprenentatge</c:v>
                </c:pt>
                <c:pt idx="2">
                  <c:v>12. El treball de fi de grau m'ha permès valorar el meu grau d'assoliment de les competències de la titulació</c:v>
                </c:pt>
              </c:strCache>
            </c:strRef>
          </c:cat>
          <c:val>
            <c:numRef>
              <c:f>Taules!$D$460:$F$460</c:f>
              <c:numCache>
                <c:formatCode>General</c:formatCode>
                <c:ptCount val="3"/>
                <c:pt idx="0">
                  <c:v>3.5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er>
          <c:idx val="3"/>
          <c:order val="3"/>
          <c:tx>
            <c:strRef>
              <c:f>Taules!$C$461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Taules!$D$457:$F$457</c:f>
              <c:strCache>
                <c:ptCount val="3"/>
                <c:pt idx="0">
                  <c:v>10. Les pràctiques externes m'han permès aplicar i consolidar coneixements i  habilitats adquirits durant la titulació</c:v>
                </c:pt>
                <c:pt idx="1">
                  <c:v>11. Les accions de mobilitat que he realitzat han estat rellevants per al meu aprenentatge</c:v>
                </c:pt>
                <c:pt idx="2">
                  <c:v>12. El treball de fi de grau m'ha permès valorar el meu grau d'assoliment de les competències de la titulació</c:v>
                </c:pt>
              </c:strCache>
            </c:strRef>
          </c:cat>
          <c:val>
            <c:numRef>
              <c:f>Taules!$D$461:$F$461</c:f>
              <c:numCache>
                <c:formatCode>General</c:formatCode>
                <c:ptCount val="3"/>
                <c:pt idx="0">
                  <c:v>3.5714285714285716</c:v>
                </c:pt>
                <c:pt idx="1">
                  <c:v>3.75</c:v>
                </c:pt>
                <c:pt idx="2">
                  <c:v>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59360"/>
        <c:axId val="88160896"/>
      </c:barChart>
      <c:catAx>
        <c:axId val="8815936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88160896"/>
        <c:crosses val="autoZero"/>
        <c:auto val="1"/>
        <c:lblAlgn val="ctr"/>
        <c:lblOffset val="100"/>
        <c:noMultiLvlLbl val="0"/>
      </c:catAx>
      <c:valAx>
        <c:axId val="88160896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1762697749450717"/>
              <c:y val="0.9425539305738298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8159360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5.0000022971195497E-2"/>
          <c:y val="0.8678403677861074"/>
          <c:w val="0.77552670271306667"/>
          <c:h val="0.11237669414123876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SERVEIS UNIVERSITARIS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0924720219845584"/>
          <c:y val="0.12539120427763459"/>
          <c:w val="0.56544368383675792"/>
          <c:h val="0.615569516371640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Taules!$C$549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Taules!$D$548:$H$548</c:f>
              <c:strCache>
                <c:ptCount val="5"/>
                <c:pt idx="0">
                  <c:v>13. Les instal·lacions (aules i espais docents) han estat adequades per afavorir el meu aprenentatge</c:v>
                </c:pt>
                <c:pt idx="1">
                  <c:v>14. Els recursos facilitats pels serveis de biblioteca i de suport a la docència han respost a les meves necessitats</c:v>
                </c:pt>
                <c:pt idx="2">
                  <c:v>15. Els serveis de suport a l'estudiantat (informació matriculació, tràmits acadèmics, beques, orientació, etc.) m'han ofert un bon assessorament i atenció</c:v>
                </c:pt>
                <c:pt idx="3">
                  <c:v>16. He rebut resposta adequada de les meves queixes i suggeriments</c:v>
                </c:pt>
                <c:pt idx="4">
                  <c:v>17. La informació referent a la titulació al web és accessible i m'ha resultat útil</c:v>
                </c:pt>
              </c:strCache>
            </c:strRef>
          </c:cat>
          <c:val>
            <c:numRef>
              <c:f>Taules!$D$549:$H$549</c:f>
              <c:numCache>
                <c:formatCode>General</c:formatCode>
                <c:ptCount val="5"/>
                <c:pt idx="0">
                  <c:v>3.75</c:v>
                </c:pt>
                <c:pt idx="1">
                  <c:v>3.833333333333333</c:v>
                </c:pt>
                <c:pt idx="2">
                  <c:v>3.25</c:v>
                </c:pt>
                <c:pt idx="3">
                  <c:v>3</c:v>
                </c:pt>
                <c:pt idx="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Taules!$C$550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Taules!$D$548:$H$548</c:f>
              <c:strCache>
                <c:ptCount val="5"/>
                <c:pt idx="0">
                  <c:v>13. Les instal·lacions (aules i espais docents) han estat adequades per afavorir el meu aprenentatge</c:v>
                </c:pt>
                <c:pt idx="1">
                  <c:v>14. Els recursos facilitats pels serveis de biblioteca i de suport a la docència han respost a les meves necessitats</c:v>
                </c:pt>
                <c:pt idx="2">
                  <c:v>15. Els serveis de suport a l'estudiantat (informació matriculació, tràmits acadèmics, beques, orientació, etc.) m'han ofert un bon assessorament i atenció</c:v>
                </c:pt>
                <c:pt idx="3">
                  <c:v>16. He rebut resposta adequada de les meves queixes i suggeriments</c:v>
                </c:pt>
                <c:pt idx="4">
                  <c:v>17. La informació referent a la titulació al web és accessible i m'ha resultat útil</c:v>
                </c:pt>
              </c:strCache>
            </c:strRef>
          </c:cat>
          <c:val>
            <c:numRef>
              <c:f>Taules!$D$550:$H$550</c:f>
              <c:numCache>
                <c:formatCode>General</c:formatCode>
                <c:ptCount val="5"/>
                <c:pt idx="0">
                  <c:v>3.4705882352941178</c:v>
                </c:pt>
                <c:pt idx="1">
                  <c:v>3.6470588235294112</c:v>
                </c:pt>
                <c:pt idx="2">
                  <c:v>2.8823529411764701</c:v>
                </c:pt>
                <c:pt idx="3">
                  <c:v>2.9411764705882355</c:v>
                </c:pt>
                <c:pt idx="4">
                  <c:v>3.5294117647058822</c:v>
                </c:pt>
              </c:numCache>
            </c:numRef>
          </c:val>
        </c:ser>
        <c:ser>
          <c:idx val="2"/>
          <c:order val="2"/>
          <c:tx>
            <c:strRef>
              <c:f>Taules!$C$551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Taules!$D$548:$H$548</c:f>
              <c:strCache>
                <c:ptCount val="5"/>
                <c:pt idx="0">
                  <c:v>13. Les instal·lacions (aules i espais docents) han estat adequades per afavorir el meu aprenentatge</c:v>
                </c:pt>
                <c:pt idx="1">
                  <c:v>14. Els recursos facilitats pels serveis de biblioteca i de suport a la docència han respost a les meves necessitats</c:v>
                </c:pt>
                <c:pt idx="2">
                  <c:v>15. Els serveis de suport a l'estudiantat (informació matriculació, tràmits acadèmics, beques, orientació, etc.) m'han ofert un bon assessorament i atenció</c:v>
                </c:pt>
                <c:pt idx="3">
                  <c:v>16. He rebut resposta adequada de les meves queixes i suggeriments</c:v>
                </c:pt>
                <c:pt idx="4">
                  <c:v>17. La informació referent a la titulació al web és accessible i m'ha resultat útil</c:v>
                </c:pt>
              </c:strCache>
            </c:strRef>
          </c:cat>
          <c:val>
            <c:numRef>
              <c:f>Taules!$D$551:$H$551</c:f>
              <c:numCache>
                <c:formatCode>General</c:formatCode>
                <c:ptCount val="5"/>
                <c:pt idx="0">
                  <c:v>3.75</c:v>
                </c:pt>
                <c:pt idx="1">
                  <c:v>3.75</c:v>
                </c:pt>
                <c:pt idx="2">
                  <c:v>3</c:v>
                </c:pt>
                <c:pt idx="3">
                  <c:v>3.5</c:v>
                </c:pt>
                <c:pt idx="4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Taules!$C$552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Taules!$D$548:$H$548</c:f>
              <c:strCache>
                <c:ptCount val="5"/>
                <c:pt idx="0">
                  <c:v>13. Les instal·lacions (aules i espais docents) han estat adequades per afavorir el meu aprenentatge</c:v>
                </c:pt>
                <c:pt idx="1">
                  <c:v>14. Els recursos facilitats pels serveis de biblioteca i de suport a la docència han respost a les meves necessitats</c:v>
                </c:pt>
                <c:pt idx="2">
                  <c:v>15. Els serveis de suport a l'estudiantat (informació matriculació, tràmits acadèmics, beques, orientació, etc.) m'han ofert un bon assessorament i atenció</c:v>
                </c:pt>
                <c:pt idx="3">
                  <c:v>16. He rebut resposta adequada de les meves queixes i suggeriments</c:v>
                </c:pt>
                <c:pt idx="4">
                  <c:v>17. La informació referent a la titulació al web és accessible i m'ha resultat útil</c:v>
                </c:pt>
              </c:strCache>
            </c:strRef>
          </c:cat>
          <c:val>
            <c:numRef>
              <c:f>Taules!$D$552:$H$552</c:f>
              <c:numCache>
                <c:formatCode>General</c:formatCode>
                <c:ptCount val="5"/>
                <c:pt idx="0">
                  <c:v>3.833333333333333</c:v>
                </c:pt>
                <c:pt idx="1">
                  <c:v>3.7499999999999996</c:v>
                </c:pt>
                <c:pt idx="2">
                  <c:v>2.9166666666666665</c:v>
                </c:pt>
                <c:pt idx="3">
                  <c:v>2.6363636363636362</c:v>
                </c:pt>
                <c:pt idx="4">
                  <c:v>3.1666666666666665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94432"/>
        <c:axId val="88204416"/>
      </c:barChart>
      <c:catAx>
        <c:axId val="88194432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88204416"/>
        <c:crosses val="autoZero"/>
        <c:auto val="1"/>
        <c:lblAlgn val="ctr"/>
        <c:lblOffset val="100"/>
        <c:noMultiLvlLbl val="0"/>
      </c:catAx>
      <c:valAx>
        <c:axId val="88204416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72829801130381444"/>
              <c:y val="0.848111305537085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8194432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5.8700332798094411E-2"/>
          <c:y val="0.75380274466645913"/>
          <c:w val="0.74828051265730644"/>
          <c:h val="0.1466656995595416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ca-ES" sz="1600"/>
              <a:t>Motius per escollir</a:t>
            </a:r>
            <a:r>
              <a:rPr lang="ca-ES" sz="1600" baseline="0"/>
              <a:t> la seva titulació</a:t>
            </a:r>
            <a:endParaRPr lang="ca-E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198560457735688"/>
          <c:y val="0.11315241419429901"/>
          <c:w val="0.37348250957666318"/>
          <c:h val="0.8297835951134380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Resum!$N$13</c:f>
              <c:strCache>
                <c:ptCount val="1"/>
                <c:pt idx="0">
                  <c:v>EPSEVG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31859C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8064A2"/>
              </a:solidFill>
            </c:spPr>
          </c:dPt>
          <c:dPt>
            <c:idx val="4"/>
            <c:invertIfNegative val="0"/>
            <c:bubble3D val="0"/>
            <c:spPr>
              <a:solidFill>
                <a:srgbClr val="4BACC6"/>
              </a:solidFill>
            </c:spPr>
          </c:dPt>
          <c:dPt>
            <c:idx val="5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91A7CD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Resum!$O$12:$T$12</c:f>
              <c:strCache>
                <c:ptCount val="6"/>
                <c:pt idx="0">
                  <c:v>Perquè m'agradava</c:v>
                </c:pt>
                <c:pt idx="1">
                  <c:v>Bona sortida laboral</c:v>
                </c:pt>
                <c:pt idx="2">
                  <c:v>S'hi matriculavem les amistats</c:v>
                </c:pt>
                <c:pt idx="3">
                  <c:v>Nota de tall</c:v>
                </c:pt>
                <c:pt idx="4">
                  <c:v> Consells familiars/amistats</c:v>
                </c:pt>
                <c:pt idx="5">
                  <c:v>Altres</c:v>
                </c:pt>
              </c:strCache>
            </c:strRef>
          </c:cat>
          <c:val>
            <c:numRef>
              <c:f>Resum!$O$13:$T$13</c:f>
              <c:numCache>
                <c:formatCode>General</c:formatCode>
                <c:ptCount val="6"/>
                <c:pt idx="0">
                  <c:v>36</c:v>
                </c:pt>
                <c:pt idx="1">
                  <c:v>10</c:v>
                </c:pt>
                <c:pt idx="2">
                  <c:v>45</c:v>
                </c:pt>
                <c:pt idx="3">
                  <c:v>2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-15"/>
        <c:axId val="85633664"/>
        <c:axId val="85926272"/>
      </c:barChart>
      <c:catAx>
        <c:axId val="85633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ES"/>
          </a:p>
        </c:txPr>
        <c:crossAx val="85926272"/>
        <c:crosses val="autoZero"/>
        <c:auto val="1"/>
        <c:lblAlgn val="ctr"/>
        <c:lblOffset val="100"/>
        <c:noMultiLvlLbl val="0"/>
      </c:catAx>
      <c:valAx>
        <c:axId val="85926272"/>
        <c:scaling>
          <c:orientation val="minMax"/>
          <c:max val="50"/>
          <c:min val="0"/>
        </c:scaling>
        <c:delete val="1"/>
        <c:axPos val="t"/>
        <c:title>
          <c:tx>
            <c:rich>
              <a:bodyPr/>
              <a:lstStyle/>
              <a:p>
                <a:pPr>
                  <a:defRPr sz="900" b="0" i="1"/>
                </a:pPr>
                <a:r>
                  <a:rPr lang="ca-ES" sz="900" b="0" i="1"/>
                  <a:t>Es pot escollir més d'una opció</a:t>
                </a:r>
              </a:p>
            </c:rich>
          </c:tx>
          <c:layout>
            <c:manualLayout>
              <c:xMode val="edge"/>
              <c:yMode val="edge"/>
              <c:x val="0.76949241162317228"/>
              <c:y val="0.9324648051192553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56336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COMPETÈNCIES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181923655185376"/>
          <c:y val="0.17566253213978358"/>
          <c:w val="0.44015169931117998"/>
          <c:h val="0.68000546569422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Taules!$C$617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Taules!$D$616:$G$616</c:f>
              <c:strCache>
                <c:ptCount val="4"/>
                <c:pt idx="0">
                  <c:v>18. La informació rebuda m'ha permès millorar les meves habilitats comunicatives</c:v>
                </c:pt>
                <c:pt idx="1">
                  <c:v>19. La formació rebuda m'ha permès millorar les meves competències personals (nivell de confiança, aprenentatge autònom, presa de decisions,..) </c:v>
                </c:pt>
                <c:pt idx="2">
                  <c:v>20. La formació rebuda m'ha permès millorar la meva capacitat de lideratge i treball en equip</c:v>
                </c:pt>
                <c:pt idx="3">
                  <c:v>21. La formació rebuda m'ha permès millorar la meves capacitats per a l'activitat professional</c:v>
                </c:pt>
              </c:strCache>
            </c:strRef>
          </c:cat>
          <c:val>
            <c:numRef>
              <c:f>Taules!$D$617:$G$617</c:f>
              <c:numCache>
                <c:formatCode>General</c:formatCode>
                <c:ptCount val="4"/>
                <c:pt idx="0">
                  <c:v>3.2499999999999996</c:v>
                </c:pt>
                <c:pt idx="1">
                  <c:v>3.5833333333333335</c:v>
                </c:pt>
                <c:pt idx="2">
                  <c:v>3.4166666666666661</c:v>
                </c:pt>
                <c:pt idx="3">
                  <c:v>4.0909090909090908</c:v>
                </c:pt>
              </c:numCache>
            </c:numRef>
          </c:val>
        </c:ser>
        <c:ser>
          <c:idx val="1"/>
          <c:order val="1"/>
          <c:tx>
            <c:strRef>
              <c:f>Taules!$C$618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Taules!$D$616:$G$616</c:f>
              <c:strCache>
                <c:ptCount val="4"/>
                <c:pt idx="0">
                  <c:v>18. La informació rebuda m'ha permès millorar les meves habilitats comunicatives</c:v>
                </c:pt>
                <c:pt idx="1">
                  <c:v>19. La formació rebuda m'ha permès millorar les meves competències personals (nivell de confiança, aprenentatge autònom, presa de decisions,..) </c:v>
                </c:pt>
                <c:pt idx="2">
                  <c:v>20. La formació rebuda m'ha permès millorar la meva capacitat de lideratge i treball en equip</c:v>
                </c:pt>
                <c:pt idx="3">
                  <c:v>21. La formació rebuda m'ha permès millorar la meves capacitats per a l'activitat professional</c:v>
                </c:pt>
              </c:strCache>
            </c:strRef>
          </c:cat>
          <c:val>
            <c:numRef>
              <c:f>Taules!$D$618:$G$618</c:f>
              <c:numCache>
                <c:formatCode>General</c:formatCode>
                <c:ptCount val="4"/>
                <c:pt idx="0">
                  <c:v>3.6249999999999996</c:v>
                </c:pt>
                <c:pt idx="1">
                  <c:v>4</c:v>
                </c:pt>
                <c:pt idx="2">
                  <c:v>3.9411764705882351</c:v>
                </c:pt>
                <c:pt idx="3">
                  <c:v>3.7333333333333334</c:v>
                </c:pt>
              </c:numCache>
            </c:numRef>
          </c:val>
        </c:ser>
        <c:ser>
          <c:idx val="2"/>
          <c:order val="2"/>
          <c:tx>
            <c:strRef>
              <c:f>Taules!$C$619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Taules!$D$616:$G$616</c:f>
              <c:strCache>
                <c:ptCount val="4"/>
                <c:pt idx="0">
                  <c:v>18. La informació rebuda m'ha permès millorar les meves habilitats comunicatives</c:v>
                </c:pt>
                <c:pt idx="1">
                  <c:v>19. La formació rebuda m'ha permès millorar les meves competències personals (nivell de confiança, aprenentatge autònom, presa de decisions,..) </c:v>
                </c:pt>
                <c:pt idx="2">
                  <c:v>20. La formació rebuda m'ha permès millorar la meva capacitat de lideratge i treball en equip</c:v>
                </c:pt>
                <c:pt idx="3">
                  <c:v>21. La formació rebuda m'ha permès millorar la meves capacitats per a l'activitat professional</c:v>
                </c:pt>
              </c:strCache>
            </c:strRef>
          </c:cat>
          <c:val>
            <c:numRef>
              <c:f>Taules!$D$619:$G$619</c:f>
              <c:numCache>
                <c:formatCode>General</c:formatCode>
                <c:ptCount val="4"/>
                <c:pt idx="0">
                  <c:v>4</c:v>
                </c:pt>
                <c:pt idx="1">
                  <c:v>4.5</c:v>
                </c:pt>
                <c:pt idx="2">
                  <c:v>4.25</c:v>
                </c:pt>
                <c:pt idx="3">
                  <c:v>4.666666666666667</c:v>
                </c:pt>
              </c:numCache>
            </c:numRef>
          </c:val>
        </c:ser>
        <c:ser>
          <c:idx val="3"/>
          <c:order val="3"/>
          <c:tx>
            <c:strRef>
              <c:f>Taules!$C$620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Taules!$D$616:$G$616</c:f>
              <c:strCache>
                <c:ptCount val="4"/>
                <c:pt idx="0">
                  <c:v>18. La informació rebuda m'ha permès millorar les meves habilitats comunicatives</c:v>
                </c:pt>
                <c:pt idx="1">
                  <c:v>19. La formació rebuda m'ha permès millorar les meves competències personals (nivell de confiança, aprenentatge autònom, presa de decisions,..) </c:v>
                </c:pt>
                <c:pt idx="2">
                  <c:v>20. La formació rebuda m'ha permès millorar la meva capacitat de lideratge i treball en equip</c:v>
                </c:pt>
                <c:pt idx="3">
                  <c:v>21. La formació rebuda m'ha permès millorar la meves capacitats per a l'activitat professional</c:v>
                </c:pt>
              </c:strCache>
            </c:strRef>
          </c:cat>
          <c:val>
            <c:numRef>
              <c:f>Taules!$D$620:$G$620</c:f>
              <c:numCache>
                <c:formatCode>General</c:formatCode>
                <c:ptCount val="4"/>
                <c:pt idx="0">
                  <c:v>3.7272727272727271</c:v>
                </c:pt>
                <c:pt idx="1">
                  <c:v>3.6666666666666665</c:v>
                </c:pt>
                <c:pt idx="2">
                  <c:v>3.5833333333333335</c:v>
                </c:pt>
                <c:pt idx="3">
                  <c:v>3.916666666666667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39136"/>
        <c:axId val="103340672"/>
      </c:barChart>
      <c:catAx>
        <c:axId val="103339136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3340672"/>
        <c:crosses val="autoZero"/>
        <c:auto val="1"/>
        <c:lblAlgn val="ctr"/>
        <c:lblOffset val="100"/>
        <c:noMultiLvlLbl val="0"/>
      </c:catAx>
      <c:valAx>
        <c:axId val="103340672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2982002804023622"/>
              <c:y val="0.940493596110221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3339136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9999984296462685E-2"/>
          <c:y val="0.86404455282532799"/>
          <c:w val="0.71951134674792305"/>
          <c:h val="0.11899032119525324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SATISFACCIÓ GENERAL AMB LA 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684608802621938"/>
          <c:y val="0.18993230484198526"/>
          <c:w val="0.54195590115748427"/>
          <c:h val="0.73737383014905478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cat>
            <c:strRef>
              <c:f>Taules!$C$644:$C$647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Taules!$S$644:$S$647</c:f>
              <c:numCache>
                <c:formatCode>0.00</c:formatCode>
                <c:ptCount val="4"/>
                <c:pt idx="0">
                  <c:v>3.8333333333333326</c:v>
                </c:pt>
                <c:pt idx="1">
                  <c:v>3.3529411764705888</c:v>
                </c:pt>
                <c:pt idx="2">
                  <c:v>4.75</c:v>
                </c:pt>
                <c:pt idx="3">
                  <c:v>3.5833333333333335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637376"/>
        <c:axId val="103638912"/>
      </c:barChart>
      <c:catAx>
        <c:axId val="103637376"/>
        <c:scaling>
          <c:orientation val="maxMin"/>
        </c:scaling>
        <c:delete val="0"/>
        <c:axPos val="l"/>
        <c:majorTickMark val="none"/>
        <c:minorTickMark val="none"/>
        <c:tickLblPos val="nextTo"/>
        <c:crossAx val="103638912"/>
        <c:crosses val="autoZero"/>
        <c:auto val="1"/>
        <c:lblAlgn val="ctr"/>
        <c:lblOffset val="100"/>
        <c:noMultiLvlLbl val="0"/>
      </c:catAx>
      <c:valAx>
        <c:axId val="103638912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10363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478446857518921E-2"/>
          <c:y val="7.3766702059194587E-3"/>
          <c:w val="0.66318479193062363"/>
          <c:h val="0.79860470573475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Taules!$C$675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dLbl>
              <c:idx val="5"/>
              <c:delete val="1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Taules!$D$673:$I$674</c:f>
              <c:multiLvlStrCache>
                <c:ptCount val="6"/>
                <c:lvl>
                  <c:pt idx="0">
                    <c:v>SÍ</c:v>
                  </c:pt>
                  <c:pt idx="1">
                    <c:v>NO </c:v>
                  </c:pt>
                  <c:pt idx="2">
                    <c:v>NS/NC</c:v>
                  </c:pt>
                  <c:pt idx="3">
                    <c:v>SÍ</c:v>
                  </c:pt>
                  <c:pt idx="4">
                    <c:v>NO </c:v>
                  </c:pt>
                  <c:pt idx="5">
                    <c:v>NS/NC</c:v>
                  </c:pt>
                </c:lvl>
                <c:lvl>
                  <c:pt idx="0">
                    <c:v>23. Si tornés a començar, triaria la mateixa titulació</c:v>
                  </c:pt>
                  <c:pt idx="3">
                    <c:v>24. Si tornés a començar, triaria la mateixa universitat</c:v>
                  </c:pt>
                </c:lvl>
              </c:multiLvlStrCache>
            </c:multiLvlStrRef>
          </c:cat>
          <c:val>
            <c:numRef>
              <c:f>Taules!$D$675:$I$675</c:f>
              <c:numCache>
                <c:formatCode>General</c:formatCode>
                <c:ptCount val="6"/>
                <c:pt idx="0">
                  <c:v>0.75</c:v>
                </c:pt>
                <c:pt idx="1">
                  <c:v>0.16666666666666666</c:v>
                </c:pt>
                <c:pt idx="2">
                  <c:v>8.3333333333333329E-2</c:v>
                </c:pt>
                <c:pt idx="3">
                  <c:v>0.75</c:v>
                </c:pt>
                <c:pt idx="4">
                  <c:v>0.25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Taules!$C$676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dLbl>
              <c:idx val="5"/>
              <c:delete val="1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Taules!$D$673:$I$674</c:f>
              <c:multiLvlStrCache>
                <c:ptCount val="6"/>
                <c:lvl>
                  <c:pt idx="0">
                    <c:v>SÍ</c:v>
                  </c:pt>
                  <c:pt idx="1">
                    <c:v>NO </c:v>
                  </c:pt>
                  <c:pt idx="2">
                    <c:v>NS/NC</c:v>
                  </c:pt>
                  <c:pt idx="3">
                    <c:v>SÍ</c:v>
                  </c:pt>
                  <c:pt idx="4">
                    <c:v>NO </c:v>
                  </c:pt>
                  <c:pt idx="5">
                    <c:v>NS/NC</c:v>
                  </c:pt>
                </c:lvl>
                <c:lvl>
                  <c:pt idx="0">
                    <c:v>23. Si tornés a començar, triaria la mateixa titulació</c:v>
                  </c:pt>
                  <c:pt idx="3">
                    <c:v>24. Si tornés a començar, triaria la mateixa universitat</c:v>
                  </c:pt>
                </c:lvl>
              </c:multiLvlStrCache>
            </c:multiLvlStrRef>
          </c:cat>
          <c:val>
            <c:numRef>
              <c:f>Taules!$D$676:$I$676</c:f>
              <c:numCache>
                <c:formatCode>General</c:formatCode>
                <c:ptCount val="6"/>
                <c:pt idx="0">
                  <c:v>0.88235294117647056</c:v>
                </c:pt>
                <c:pt idx="1">
                  <c:v>0.11764705882352941</c:v>
                </c:pt>
                <c:pt idx="2">
                  <c:v>0</c:v>
                </c:pt>
                <c:pt idx="3">
                  <c:v>0.47058823529411764</c:v>
                </c:pt>
                <c:pt idx="4">
                  <c:v>0.52941176470588236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Taules!$C$677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Taules!$D$673:$I$674</c:f>
              <c:multiLvlStrCache>
                <c:ptCount val="6"/>
                <c:lvl>
                  <c:pt idx="0">
                    <c:v>SÍ</c:v>
                  </c:pt>
                  <c:pt idx="1">
                    <c:v>NO </c:v>
                  </c:pt>
                  <c:pt idx="2">
                    <c:v>NS/NC</c:v>
                  </c:pt>
                  <c:pt idx="3">
                    <c:v>SÍ</c:v>
                  </c:pt>
                  <c:pt idx="4">
                    <c:v>NO </c:v>
                  </c:pt>
                  <c:pt idx="5">
                    <c:v>NS/NC</c:v>
                  </c:pt>
                </c:lvl>
                <c:lvl>
                  <c:pt idx="0">
                    <c:v>23. Si tornés a començar, triaria la mateixa titulació</c:v>
                  </c:pt>
                  <c:pt idx="3">
                    <c:v>24. Si tornés a començar, triaria la mateixa universitat</c:v>
                  </c:pt>
                </c:lvl>
              </c:multiLvlStrCache>
            </c:multiLvlStrRef>
          </c:cat>
          <c:val>
            <c:numRef>
              <c:f>Taules!$D$677:$I$677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Taules!$C$678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dLbl>
              <c:idx val="5"/>
              <c:delete val="1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Taules!$D$673:$I$674</c:f>
              <c:multiLvlStrCache>
                <c:ptCount val="6"/>
                <c:lvl>
                  <c:pt idx="0">
                    <c:v>SÍ</c:v>
                  </c:pt>
                  <c:pt idx="1">
                    <c:v>NO </c:v>
                  </c:pt>
                  <c:pt idx="2">
                    <c:v>NS/NC</c:v>
                  </c:pt>
                  <c:pt idx="3">
                    <c:v>SÍ</c:v>
                  </c:pt>
                  <c:pt idx="4">
                    <c:v>NO </c:v>
                  </c:pt>
                  <c:pt idx="5">
                    <c:v>NS/NC</c:v>
                  </c:pt>
                </c:lvl>
                <c:lvl>
                  <c:pt idx="0">
                    <c:v>23. Si tornés a començar, triaria la mateixa titulació</c:v>
                  </c:pt>
                  <c:pt idx="3">
                    <c:v>24. Si tornés a començar, triaria la mateixa universitat</c:v>
                  </c:pt>
                </c:lvl>
              </c:multiLvlStrCache>
            </c:multiLvlStrRef>
          </c:cat>
          <c:val>
            <c:numRef>
              <c:f>Taules!$D$678:$I$678</c:f>
              <c:numCache>
                <c:formatCode>General</c:formatCode>
                <c:ptCount val="6"/>
                <c:pt idx="0">
                  <c:v>0.83333333333333337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0.58333333333333337</c:v>
                </c:pt>
                <c:pt idx="4">
                  <c:v>0.41666666666666669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49120"/>
        <c:axId val="103750656"/>
      </c:barChart>
      <c:catAx>
        <c:axId val="1037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750656"/>
        <c:crosses val="autoZero"/>
        <c:auto val="1"/>
        <c:lblAlgn val="ctr"/>
        <c:lblOffset val="100"/>
        <c:noMultiLvlLbl val="0"/>
      </c:catAx>
      <c:valAx>
        <c:axId val="103750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74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22695377363553"/>
          <c:y val="3.4733887430737825E-2"/>
          <c:w val="0.29035127751888157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APRENENTATGE AUTÒNOM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181921132318094"/>
          <c:y val="0.16987810363183994"/>
          <c:w val="0.42858873645433648"/>
          <c:h val="0.770685654217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Taules!$C$744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Taules!$D$743:$G$743</c:f>
              <c:strCache>
                <c:ptCount val="4"/>
                <c:pt idx="0">
                  <c:v>1. He millorat el nivell de confiança</c:v>
                </c:pt>
                <c:pt idx="1">
                  <c:v>2. He millorat la capacitat per a l'aprenentatge i el treball autònoms</c:v>
                </c:pt>
                <c:pt idx="2">
                  <c:v>3. He millorat la capacitat d'anàlisi crítica</c:v>
                </c:pt>
                <c:pt idx="3">
                  <c:v>4. He millorat la capacitat per a la gestió eficient del temps i per a la planificació</c:v>
                </c:pt>
              </c:strCache>
            </c:strRef>
          </c:cat>
          <c:val>
            <c:numRef>
              <c:f>Taules!$D$744:$G$744</c:f>
              <c:numCache>
                <c:formatCode>General</c:formatCode>
                <c:ptCount val="4"/>
                <c:pt idx="0">
                  <c:v>3.7272727272727271</c:v>
                </c:pt>
                <c:pt idx="1">
                  <c:v>3.9999999999999996</c:v>
                </c:pt>
                <c:pt idx="2">
                  <c:v>4.0000000000000009</c:v>
                </c:pt>
                <c:pt idx="3">
                  <c:v>3.75</c:v>
                </c:pt>
              </c:numCache>
            </c:numRef>
          </c:val>
        </c:ser>
        <c:ser>
          <c:idx val="1"/>
          <c:order val="1"/>
          <c:tx>
            <c:strRef>
              <c:f>Taules!$C$745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Taules!$D$743:$G$743</c:f>
              <c:strCache>
                <c:ptCount val="4"/>
                <c:pt idx="0">
                  <c:v>1. He millorat el nivell de confiança</c:v>
                </c:pt>
                <c:pt idx="1">
                  <c:v>2. He millorat la capacitat per a l'aprenentatge i el treball autònoms</c:v>
                </c:pt>
                <c:pt idx="2">
                  <c:v>3. He millorat la capacitat d'anàlisi crítica</c:v>
                </c:pt>
                <c:pt idx="3">
                  <c:v>4. He millorat la capacitat per a la gestió eficient del temps i per a la planificació</c:v>
                </c:pt>
              </c:strCache>
            </c:strRef>
          </c:cat>
          <c:val>
            <c:numRef>
              <c:f>Taules!$D$745:$G$745</c:f>
              <c:numCache>
                <c:formatCode>General</c:formatCode>
                <c:ptCount val="4"/>
                <c:pt idx="0">
                  <c:v>4.0588235294117645</c:v>
                </c:pt>
                <c:pt idx="1">
                  <c:v>4.0588235294117645</c:v>
                </c:pt>
                <c:pt idx="2">
                  <c:v>4.25</c:v>
                </c:pt>
                <c:pt idx="3">
                  <c:v>3.6470588235294117</c:v>
                </c:pt>
              </c:numCache>
            </c:numRef>
          </c:val>
        </c:ser>
        <c:ser>
          <c:idx val="2"/>
          <c:order val="2"/>
          <c:tx>
            <c:strRef>
              <c:f>Taules!$C$746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Taules!$D$743:$G$743</c:f>
              <c:strCache>
                <c:ptCount val="4"/>
                <c:pt idx="0">
                  <c:v>1. He millorat el nivell de confiança</c:v>
                </c:pt>
                <c:pt idx="1">
                  <c:v>2. He millorat la capacitat per a l'aprenentatge i el treball autònoms</c:v>
                </c:pt>
                <c:pt idx="2">
                  <c:v>3. He millorat la capacitat d'anàlisi crítica</c:v>
                </c:pt>
                <c:pt idx="3">
                  <c:v>4. He millorat la capacitat per a la gestió eficient del temps i per a la planificació</c:v>
                </c:pt>
              </c:strCache>
            </c:strRef>
          </c:cat>
          <c:val>
            <c:numRef>
              <c:f>Taules!$D$746:$G$746</c:f>
              <c:numCache>
                <c:formatCode>General</c:formatCode>
                <c:ptCount val="4"/>
                <c:pt idx="0">
                  <c:v>3.75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</c:numCache>
            </c:numRef>
          </c:val>
        </c:ser>
        <c:ser>
          <c:idx val="3"/>
          <c:order val="3"/>
          <c:tx>
            <c:strRef>
              <c:f>Taules!$C$747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Taules!$D$743:$G$743</c:f>
              <c:strCache>
                <c:ptCount val="4"/>
                <c:pt idx="0">
                  <c:v>1. He millorat el nivell de confiança</c:v>
                </c:pt>
                <c:pt idx="1">
                  <c:v>2. He millorat la capacitat per a l'aprenentatge i el treball autònoms</c:v>
                </c:pt>
                <c:pt idx="2">
                  <c:v>3. He millorat la capacitat d'anàlisi crítica</c:v>
                </c:pt>
                <c:pt idx="3">
                  <c:v>4. He millorat la capacitat per a la gestió eficient del temps i per a la planificació</c:v>
                </c:pt>
              </c:strCache>
            </c:strRef>
          </c:cat>
          <c:val>
            <c:numRef>
              <c:f>Taules!$D$747:$G$747</c:f>
              <c:numCache>
                <c:formatCode>General</c:formatCode>
                <c:ptCount val="4"/>
                <c:pt idx="0">
                  <c:v>3.5833333333333335</c:v>
                </c:pt>
                <c:pt idx="1">
                  <c:v>4</c:v>
                </c:pt>
                <c:pt idx="2">
                  <c:v>3.833333333333333</c:v>
                </c:pt>
                <c:pt idx="3">
                  <c:v>3.8333333333333335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15808"/>
        <c:axId val="103838080"/>
      </c:barChart>
      <c:catAx>
        <c:axId val="10381580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3838080"/>
        <c:crosses val="autoZero"/>
        <c:auto val="1"/>
        <c:lblAlgn val="ctr"/>
        <c:lblOffset val="100"/>
        <c:noMultiLvlLbl val="0"/>
      </c:catAx>
      <c:valAx>
        <c:axId val="103838080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4165899445772216"/>
              <c:y val="0.94713368102302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3815808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5638168445026386"/>
          <c:y val="0.19462001758596295"/>
          <c:w val="0.13271170419666942"/>
          <c:h val="0.63147260605439504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EMPRENEDORIA I INOVACIÓ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487562006432401"/>
          <c:y val="0.16987810363183994"/>
          <c:w val="0.46025063047679904"/>
          <c:h val="0.770685654217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Taules!$C$813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Taules!$D$812:$G$812</c:f>
              <c:strCache>
                <c:ptCount val="4"/>
                <c:pt idx="0">
                  <c:v>6. He millorat la capacitat de pendre decisions</c:v>
                </c:pt>
                <c:pt idx="1">
                  <c:v>7. He millorat la capacitat de resoldre nous problemes</c:v>
                </c:pt>
                <c:pt idx="2">
                  <c:v>8. He millorat la capacitat de lideratge</c:v>
                </c:pt>
                <c:pt idx="3">
                  <c:v>14. He desenvolupat capacitats d'emprenedoria, autoocupació i innovació</c:v>
                </c:pt>
              </c:strCache>
            </c:strRef>
          </c:cat>
          <c:val>
            <c:numRef>
              <c:f>Taules!$D$813:$G$813</c:f>
              <c:numCache>
                <c:formatCode>General</c:formatCode>
                <c:ptCount val="4"/>
                <c:pt idx="0">
                  <c:v>4.2500000000000009</c:v>
                </c:pt>
                <c:pt idx="1">
                  <c:v>4.3333333333333339</c:v>
                </c:pt>
                <c:pt idx="2">
                  <c:v>3.5</c:v>
                </c:pt>
                <c:pt idx="3">
                  <c:v>3.333333333333333</c:v>
                </c:pt>
              </c:numCache>
            </c:numRef>
          </c:val>
        </c:ser>
        <c:ser>
          <c:idx val="1"/>
          <c:order val="1"/>
          <c:tx>
            <c:strRef>
              <c:f>Taules!$C$814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Taules!$D$812:$G$812</c:f>
              <c:strCache>
                <c:ptCount val="4"/>
                <c:pt idx="0">
                  <c:v>6. He millorat la capacitat de pendre decisions</c:v>
                </c:pt>
                <c:pt idx="1">
                  <c:v>7. He millorat la capacitat de resoldre nous problemes</c:v>
                </c:pt>
                <c:pt idx="2">
                  <c:v>8. He millorat la capacitat de lideratge</c:v>
                </c:pt>
                <c:pt idx="3">
                  <c:v>14. He desenvolupat capacitats d'emprenedoria, autoocupació i innovació</c:v>
                </c:pt>
              </c:strCache>
            </c:strRef>
          </c:cat>
          <c:val>
            <c:numRef>
              <c:f>Taules!$D$814:$G$814</c:f>
              <c:numCache>
                <c:formatCode>General</c:formatCode>
                <c:ptCount val="4"/>
                <c:pt idx="0">
                  <c:v>3.9411764705882355</c:v>
                </c:pt>
                <c:pt idx="1">
                  <c:v>4.1764705882352944</c:v>
                </c:pt>
                <c:pt idx="2">
                  <c:v>4.4117647058823541</c:v>
                </c:pt>
                <c:pt idx="3">
                  <c:v>3.8235294117647065</c:v>
                </c:pt>
              </c:numCache>
            </c:numRef>
          </c:val>
        </c:ser>
        <c:ser>
          <c:idx val="2"/>
          <c:order val="2"/>
          <c:tx>
            <c:strRef>
              <c:f>Taules!$C$815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Taules!$D$812:$G$812</c:f>
              <c:strCache>
                <c:ptCount val="4"/>
                <c:pt idx="0">
                  <c:v>6. He millorat la capacitat de pendre decisions</c:v>
                </c:pt>
                <c:pt idx="1">
                  <c:v>7. He millorat la capacitat de resoldre nous problemes</c:v>
                </c:pt>
                <c:pt idx="2">
                  <c:v>8. He millorat la capacitat de lideratge</c:v>
                </c:pt>
                <c:pt idx="3">
                  <c:v>14. He desenvolupat capacitats d'emprenedoria, autoocupació i innovació</c:v>
                </c:pt>
              </c:strCache>
            </c:strRef>
          </c:cat>
          <c:val>
            <c:numRef>
              <c:f>Taules!$D$815:$G$815</c:f>
              <c:numCache>
                <c:formatCode>General</c:formatCode>
                <c:ptCount val="4"/>
                <c:pt idx="0">
                  <c:v>4</c:v>
                </c:pt>
                <c:pt idx="1">
                  <c:v>4.25</c:v>
                </c:pt>
                <c:pt idx="2">
                  <c:v>4.25</c:v>
                </c:pt>
                <c:pt idx="3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Taules!$C$816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Taules!$D$812:$G$812</c:f>
              <c:strCache>
                <c:ptCount val="4"/>
                <c:pt idx="0">
                  <c:v>6. He millorat la capacitat de pendre decisions</c:v>
                </c:pt>
                <c:pt idx="1">
                  <c:v>7. He millorat la capacitat de resoldre nous problemes</c:v>
                </c:pt>
                <c:pt idx="2">
                  <c:v>8. He millorat la capacitat de lideratge</c:v>
                </c:pt>
                <c:pt idx="3">
                  <c:v>14. He desenvolupat capacitats d'emprenedoria, autoocupació i innovació</c:v>
                </c:pt>
              </c:strCache>
            </c:strRef>
          </c:cat>
          <c:val>
            <c:numRef>
              <c:f>Taules!$D$816:$G$816</c:f>
              <c:numCache>
                <c:formatCode>General</c:formatCode>
                <c:ptCount val="4"/>
                <c:pt idx="0">
                  <c:v>3.75</c:v>
                </c:pt>
                <c:pt idx="1">
                  <c:v>4.083333333333333</c:v>
                </c:pt>
                <c:pt idx="2">
                  <c:v>3.7272727272727271</c:v>
                </c:pt>
                <c:pt idx="3">
                  <c:v>3.166666666666667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24768"/>
        <c:axId val="103426304"/>
      </c:barChart>
      <c:catAx>
        <c:axId val="10342476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3426304"/>
        <c:crosses val="autoZero"/>
        <c:auto val="1"/>
        <c:lblAlgn val="ctr"/>
        <c:lblOffset val="100"/>
        <c:noMultiLvlLbl val="0"/>
      </c:catAx>
      <c:valAx>
        <c:axId val="103426304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4521056687838545"/>
              <c:y val="0.943848709200068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3424768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1161286574991931"/>
          <c:y val="0.19462001758596295"/>
          <c:w val="0.17748053125807758"/>
          <c:h val="0.63147260605439504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ÚS SOLVENT DELS RECURSOS D'INFORMACIÓ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181921132318094"/>
          <c:y val="0.16987810363183994"/>
          <c:w val="0.43947555808533667"/>
          <c:h val="0.770685654217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Taules!$C$848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Taules!$D$847:$E$847</c:f>
              <c:strCache>
                <c:ptCount val="2"/>
                <c:pt idx="0">
                  <c:v>5. He millorat la capacitat per a la gestió de la informació</c:v>
                </c:pt>
                <c:pt idx="1">
                  <c:v>13. He millorat la capacitat per l'ús de les Tecnologies de la Informaciói Comunicació</c:v>
                </c:pt>
              </c:strCache>
            </c:strRef>
          </c:cat>
          <c:val>
            <c:numRef>
              <c:f>Taules!$D$848:$E$848</c:f>
              <c:numCache>
                <c:formatCode>General</c:formatCode>
                <c:ptCount val="2"/>
                <c:pt idx="0">
                  <c:v>3.9999999999999996</c:v>
                </c:pt>
                <c:pt idx="1">
                  <c:v>3.9090909090909092</c:v>
                </c:pt>
              </c:numCache>
            </c:numRef>
          </c:val>
        </c:ser>
        <c:ser>
          <c:idx val="1"/>
          <c:order val="1"/>
          <c:tx>
            <c:strRef>
              <c:f>Taules!$C$849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Taules!$D$847:$E$847</c:f>
              <c:strCache>
                <c:ptCount val="2"/>
                <c:pt idx="0">
                  <c:v>5. He millorat la capacitat per a la gestió de la informació</c:v>
                </c:pt>
                <c:pt idx="1">
                  <c:v>13. He millorat la capacitat per l'ús de les Tecnologies de la Informaciói Comunicació</c:v>
                </c:pt>
              </c:strCache>
            </c:strRef>
          </c:cat>
          <c:val>
            <c:numRef>
              <c:f>Taules!$D$849:$E$849</c:f>
              <c:numCache>
                <c:formatCode>General</c:formatCode>
                <c:ptCount val="2"/>
                <c:pt idx="0">
                  <c:v>3.8823529411764706</c:v>
                </c:pt>
                <c:pt idx="1">
                  <c:v>3.6470588235294117</c:v>
                </c:pt>
              </c:numCache>
            </c:numRef>
          </c:val>
        </c:ser>
        <c:ser>
          <c:idx val="2"/>
          <c:order val="2"/>
          <c:tx>
            <c:strRef>
              <c:f>Taules!$C$850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Taules!$D$847:$E$847</c:f>
              <c:strCache>
                <c:ptCount val="2"/>
                <c:pt idx="0">
                  <c:v>5. He millorat la capacitat per a la gestió de la informació</c:v>
                </c:pt>
                <c:pt idx="1">
                  <c:v>13. He millorat la capacitat per l'ús de les Tecnologies de la Informaciói Comunicació</c:v>
                </c:pt>
              </c:strCache>
            </c:strRef>
          </c:cat>
          <c:val>
            <c:numRef>
              <c:f>Taules!$D$850:$E$850</c:f>
              <c:numCache>
                <c:formatCode>General</c:formatCode>
                <c:ptCount val="2"/>
                <c:pt idx="0">
                  <c:v>4.25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Taules!$C$851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Taules!$D$847:$E$847</c:f>
              <c:strCache>
                <c:ptCount val="2"/>
                <c:pt idx="0">
                  <c:v>5. He millorat la capacitat per a la gestió de la informació</c:v>
                </c:pt>
                <c:pt idx="1">
                  <c:v>13. He millorat la capacitat per l'ús de les Tecnologies de la Informaciói Comunicació</c:v>
                </c:pt>
              </c:strCache>
            </c:strRef>
          </c:cat>
          <c:val>
            <c:numRef>
              <c:f>Taules!$D$851:$E$851</c:f>
              <c:numCache>
                <c:formatCode>General</c:formatCode>
                <c:ptCount val="2"/>
                <c:pt idx="0">
                  <c:v>3.7499999999999996</c:v>
                </c:pt>
                <c:pt idx="1">
                  <c:v>3.583333333333333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79936"/>
        <c:axId val="103498112"/>
      </c:barChart>
      <c:catAx>
        <c:axId val="103479936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3498112"/>
        <c:crosses val="autoZero"/>
        <c:auto val="1"/>
        <c:lblAlgn val="ctr"/>
        <c:lblOffset val="100"/>
        <c:noMultiLvlLbl val="0"/>
      </c:catAx>
      <c:valAx>
        <c:axId val="103498112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4256622959363878"/>
              <c:y val="0.9101798942168410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3479936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5638168445026386"/>
          <c:y val="0.15490389233260737"/>
          <c:w val="0.13271170419666942"/>
          <c:h val="0.72225252694477016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COMUNICACIÓ ORAL I ESCRITA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181921132318094"/>
          <c:y val="0.16987810363183994"/>
          <c:w val="0.52475564610364889"/>
          <c:h val="0.770685654217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Taules!$C$895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Taules!$D$894:$E$894</c:f>
              <c:strCache>
                <c:ptCount val="2"/>
                <c:pt idx="0">
                  <c:v>10. Les meves habilitats de comunicació oral han millorat</c:v>
                </c:pt>
                <c:pt idx="1">
                  <c:v>11. Les meves habilitats de comunicació escrita han millorat</c:v>
                </c:pt>
              </c:strCache>
            </c:strRef>
          </c:cat>
          <c:val>
            <c:numRef>
              <c:f>Taules!$D$895:$E$895</c:f>
              <c:numCache>
                <c:formatCode>General</c:formatCode>
                <c:ptCount val="2"/>
                <c:pt idx="0">
                  <c:v>3.6666666666666661</c:v>
                </c:pt>
                <c:pt idx="1">
                  <c:v>3.3333333333333335</c:v>
                </c:pt>
              </c:numCache>
            </c:numRef>
          </c:val>
        </c:ser>
        <c:ser>
          <c:idx val="1"/>
          <c:order val="1"/>
          <c:tx>
            <c:strRef>
              <c:f>Taules!$C$896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Taules!$D$894:$E$894</c:f>
              <c:strCache>
                <c:ptCount val="2"/>
                <c:pt idx="0">
                  <c:v>10. Les meves habilitats de comunicació oral han millorat</c:v>
                </c:pt>
                <c:pt idx="1">
                  <c:v>11. Les meves habilitats de comunicació escrita han millorat</c:v>
                </c:pt>
              </c:strCache>
            </c:strRef>
          </c:cat>
          <c:val>
            <c:numRef>
              <c:f>Taules!$D$896:$E$896</c:f>
              <c:numCache>
                <c:formatCode>General</c:formatCode>
                <c:ptCount val="2"/>
                <c:pt idx="0">
                  <c:v>4.5882352941176467</c:v>
                </c:pt>
                <c:pt idx="1">
                  <c:v>3.9411764705882355</c:v>
                </c:pt>
              </c:numCache>
            </c:numRef>
          </c:val>
        </c:ser>
        <c:ser>
          <c:idx val="2"/>
          <c:order val="2"/>
          <c:tx>
            <c:strRef>
              <c:f>Taules!$C$897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Taules!$D$894:$E$894</c:f>
              <c:strCache>
                <c:ptCount val="2"/>
                <c:pt idx="0">
                  <c:v>10. Les meves habilitats de comunicació oral han millorat</c:v>
                </c:pt>
                <c:pt idx="1">
                  <c:v>11. Les meves habilitats de comunicació escrita han millorat</c:v>
                </c:pt>
              </c:strCache>
            </c:strRef>
          </c:cat>
          <c:val>
            <c:numRef>
              <c:f>Taules!$D$897:$E$897</c:f>
              <c:numCache>
                <c:formatCode>General</c:formatCode>
                <c:ptCount val="2"/>
                <c:pt idx="0">
                  <c:v>4.5</c:v>
                </c:pt>
                <c:pt idx="1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Taules!$C$898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Taules!$D$894:$E$894</c:f>
              <c:strCache>
                <c:ptCount val="2"/>
                <c:pt idx="0">
                  <c:v>10. Les meves habilitats de comunicació oral han millorat</c:v>
                </c:pt>
                <c:pt idx="1">
                  <c:v>11. Les meves habilitats de comunicació escrita han millorat</c:v>
                </c:pt>
              </c:strCache>
            </c:strRef>
          </c:cat>
          <c:val>
            <c:numRef>
              <c:f>Taules!$D$898:$E$898</c:f>
              <c:numCache>
                <c:formatCode>General</c:formatCode>
                <c:ptCount val="2"/>
                <c:pt idx="0">
                  <c:v>3.5</c:v>
                </c:pt>
                <c:pt idx="1">
                  <c:v>3.583333333333333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41952"/>
        <c:axId val="104143488"/>
      </c:barChart>
      <c:catAx>
        <c:axId val="104141952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4143488"/>
        <c:crosses val="autoZero"/>
        <c:auto val="1"/>
        <c:lblAlgn val="ctr"/>
        <c:lblOffset val="100"/>
        <c:noMultiLvlLbl val="0"/>
      </c:catAx>
      <c:valAx>
        <c:axId val="104143488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4528793500138886"/>
              <c:y val="0.915722657784341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4141952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4638395737661931"/>
          <c:y val="0.18894644552409676"/>
          <c:w val="0.14361831554973614"/>
          <c:h val="0.7007119003741553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SOSTENIBILITAT I COMPROMÍS SOCIAL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181921132318094"/>
          <c:y val="0.16987810363183994"/>
          <c:w val="0.52475564610364889"/>
          <c:h val="0.770685654217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Taules!$C$936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Taules!$D$935:$E$935</c:f>
              <c:strCache>
                <c:ptCount val="2"/>
                <c:pt idx="0">
                  <c:v>15. He adquirit criteris i actituds per a la sostenibilitat i el compromís social</c:v>
                </c:pt>
                <c:pt idx="1">
                  <c:v>16. He reflexionat vers aspectes rellevants de caràcter social, ètic, econòmic i ambiental</c:v>
                </c:pt>
              </c:strCache>
            </c:strRef>
          </c:cat>
          <c:val>
            <c:numRef>
              <c:f>Taules!$D$936:$E$936</c:f>
              <c:numCache>
                <c:formatCode>General</c:formatCode>
                <c:ptCount val="2"/>
                <c:pt idx="0">
                  <c:v>3.166666666666667</c:v>
                </c:pt>
                <c:pt idx="1">
                  <c:v>3.416666666666667</c:v>
                </c:pt>
              </c:numCache>
            </c:numRef>
          </c:val>
        </c:ser>
        <c:ser>
          <c:idx val="1"/>
          <c:order val="1"/>
          <c:tx>
            <c:strRef>
              <c:f>Taules!$C$937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Taules!$D$935:$E$935</c:f>
              <c:strCache>
                <c:ptCount val="2"/>
                <c:pt idx="0">
                  <c:v>15. He adquirit criteris i actituds per a la sostenibilitat i el compromís social</c:v>
                </c:pt>
                <c:pt idx="1">
                  <c:v>16. He reflexionat vers aspectes rellevants de caràcter social, ètic, econòmic i ambiental</c:v>
                </c:pt>
              </c:strCache>
            </c:strRef>
          </c:cat>
          <c:val>
            <c:numRef>
              <c:f>Taules!$D$937:$E$937</c:f>
              <c:numCache>
                <c:formatCode>General</c:formatCode>
                <c:ptCount val="2"/>
                <c:pt idx="0">
                  <c:v>4.2352941176470589</c:v>
                </c:pt>
                <c:pt idx="1">
                  <c:v>4.3529411764705879</c:v>
                </c:pt>
              </c:numCache>
            </c:numRef>
          </c:val>
        </c:ser>
        <c:ser>
          <c:idx val="2"/>
          <c:order val="2"/>
          <c:tx>
            <c:strRef>
              <c:f>Taules!$C$938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Taules!$D$935:$E$935</c:f>
              <c:strCache>
                <c:ptCount val="2"/>
                <c:pt idx="0">
                  <c:v>15. He adquirit criteris i actituds per a la sostenibilitat i el compromís social</c:v>
                </c:pt>
                <c:pt idx="1">
                  <c:v>16. He reflexionat vers aspectes rellevants de caràcter social, ètic, econòmic i ambiental</c:v>
                </c:pt>
              </c:strCache>
            </c:strRef>
          </c:cat>
          <c:val>
            <c:numRef>
              <c:f>Taules!$D$938:$E$938</c:f>
              <c:numCache>
                <c:formatCode>General</c:formatCode>
                <c:ptCount val="2"/>
                <c:pt idx="0">
                  <c:v>4</c:v>
                </c:pt>
                <c:pt idx="1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Taules!$C$939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Taules!$D$935:$E$935</c:f>
              <c:strCache>
                <c:ptCount val="2"/>
                <c:pt idx="0">
                  <c:v>15. He adquirit criteris i actituds per a la sostenibilitat i el compromís social</c:v>
                </c:pt>
                <c:pt idx="1">
                  <c:v>16. He reflexionat vers aspectes rellevants de caràcter social, ètic, econòmic i ambiental</c:v>
                </c:pt>
              </c:strCache>
            </c:strRef>
          </c:cat>
          <c:val>
            <c:numRef>
              <c:f>Taules!$D$939:$E$939</c:f>
              <c:numCache>
                <c:formatCode>General</c:formatCode>
                <c:ptCount val="2"/>
                <c:pt idx="0">
                  <c:v>3.833333333333333</c:v>
                </c:pt>
                <c:pt idx="1">
                  <c:v>3.7499999999999991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88544"/>
        <c:axId val="104198528"/>
      </c:barChart>
      <c:catAx>
        <c:axId val="104188544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4198528"/>
        <c:crosses val="autoZero"/>
        <c:auto val="1"/>
        <c:lblAlgn val="ctr"/>
        <c:lblOffset val="100"/>
        <c:noMultiLvlLbl val="0"/>
      </c:catAx>
      <c:valAx>
        <c:axId val="104198528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4510746263882628"/>
              <c:y val="0.922058736869126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4188544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4638395737661931"/>
          <c:y val="0.18894644552409676"/>
          <c:w val="0.14361831554973614"/>
          <c:h val="0.7007119003741553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TREBALL</a:t>
            </a:r>
            <a:r>
              <a:rPr lang="ca-ES" baseline="0"/>
              <a:t> EN EQUIP</a:t>
            </a:r>
            <a:endParaRPr lang="ca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3255900637"/>
          <c:y val="0.29463699413769712"/>
          <c:w val="0.52475564610364889"/>
          <c:h val="0.58020967379077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Taules!$C$960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Taules!$D$959</c:f>
              <c:strCache>
                <c:ptCount val="1"/>
                <c:pt idx="0">
                  <c:v>8. He millorat la capacitat de treballar en equip</c:v>
                </c:pt>
              </c:strCache>
            </c:strRef>
          </c:cat>
          <c:val>
            <c:numRef>
              <c:f>Taules!$D$960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</c:ser>
        <c:ser>
          <c:idx val="1"/>
          <c:order val="1"/>
          <c:tx>
            <c:strRef>
              <c:f>Taules!$C$961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Taules!$D$959</c:f>
              <c:strCache>
                <c:ptCount val="1"/>
                <c:pt idx="0">
                  <c:v>8. He millorat la capacitat de treballar en equip</c:v>
                </c:pt>
              </c:strCache>
            </c:strRef>
          </c:cat>
          <c:val>
            <c:numRef>
              <c:f>Taules!$D$961</c:f>
              <c:numCache>
                <c:formatCode>General</c:formatCode>
                <c:ptCount val="1"/>
                <c:pt idx="0">
                  <c:v>4.4117647058823541</c:v>
                </c:pt>
              </c:numCache>
            </c:numRef>
          </c:val>
        </c:ser>
        <c:ser>
          <c:idx val="2"/>
          <c:order val="2"/>
          <c:tx>
            <c:strRef>
              <c:f>Taules!$C$962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Taules!$D$959</c:f>
              <c:strCache>
                <c:ptCount val="1"/>
                <c:pt idx="0">
                  <c:v>8. He millorat la capacitat de treballar en equip</c:v>
                </c:pt>
              </c:strCache>
            </c:strRef>
          </c:cat>
          <c:val>
            <c:numRef>
              <c:f>Taules!$D$962</c:f>
              <c:numCache>
                <c:formatCode>General</c:formatCode>
                <c:ptCount val="1"/>
                <c:pt idx="0">
                  <c:v>4.25</c:v>
                </c:pt>
              </c:numCache>
            </c:numRef>
          </c:val>
        </c:ser>
        <c:ser>
          <c:idx val="3"/>
          <c:order val="3"/>
          <c:tx>
            <c:strRef>
              <c:f>Taules!$C$963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Taules!$D$959</c:f>
              <c:strCache>
                <c:ptCount val="1"/>
                <c:pt idx="0">
                  <c:v>8. He millorat la capacitat de treballar en equip</c:v>
                </c:pt>
              </c:strCache>
            </c:strRef>
          </c:cat>
          <c:val>
            <c:numRef>
              <c:f>Taules!$D$963</c:f>
              <c:numCache>
                <c:formatCode>General</c:formatCode>
                <c:ptCount val="1"/>
                <c:pt idx="0">
                  <c:v>3.7272727272727271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02304"/>
        <c:axId val="104003840"/>
      </c:barChart>
      <c:catAx>
        <c:axId val="104002304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4003840"/>
        <c:crosses val="autoZero"/>
        <c:auto val="1"/>
        <c:lblAlgn val="ctr"/>
        <c:lblOffset val="100"/>
        <c:noMultiLvlLbl val="0"/>
      </c:catAx>
      <c:valAx>
        <c:axId val="104003840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4067541980999381"/>
              <c:y val="0.887990118586278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4002304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773460235525"/>
          <c:y val="8.989876265466816E-2"/>
          <c:w val="0.14361831554973614"/>
          <c:h val="0.88406594922170501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TERCERA LLENGUA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003136373709979"/>
          <c:y val="0.27543337527093992"/>
          <c:w val="0.52475564610364889"/>
          <c:h val="0.58020967379077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Taules!$C$982</c:f>
              <c:strCache>
                <c:ptCount val="1"/>
                <c:pt idx="0">
                  <c:v>GRAU EN ELECTRÒNICA INDUSTRIAL I AUTOMÀTICA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Taules!$D$981</c:f>
              <c:strCache>
                <c:ptCount val="1"/>
                <c:pt idx="0">
                  <c:v>12. La meva capacitat de treballar en llengües estrangeres ha millorat</c:v>
                </c:pt>
              </c:strCache>
            </c:strRef>
          </c:cat>
          <c:val>
            <c:numRef>
              <c:f>Taules!$D$982</c:f>
              <c:numCache>
                <c:formatCode>General</c:formatCode>
                <c:ptCount val="1"/>
                <c:pt idx="0">
                  <c:v>3.333333333333333</c:v>
                </c:pt>
              </c:numCache>
            </c:numRef>
          </c:val>
        </c:ser>
        <c:ser>
          <c:idx val="1"/>
          <c:order val="1"/>
          <c:tx>
            <c:strRef>
              <c:f>Taules!$C$983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Taules!$D$981</c:f>
              <c:strCache>
                <c:ptCount val="1"/>
                <c:pt idx="0">
                  <c:v>12. La meva capacitat de treballar en llengües estrangeres ha millorat</c:v>
                </c:pt>
              </c:strCache>
            </c:strRef>
          </c:cat>
          <c:val>
            <c:numRef>
              <c:f>Taules!$D$983</c:f>
              <c:numCache>
                <c:formatCode>General</c:formatCode>
                <c:ptCount val="1"/>
                <c:pt idx="0">
                  <c:v>3.4705882352941178</c:v>
                </c:pt>
              </c:numCache>
            </c:numRef>
          </c:val>
        </c:ser>
        <c:ser>
          <c:idx val="2"/>
          <c:order val="2"/>
          <c:tx>
            <c:strRef>
              <c:f>Taules!$C$984</c:f>
              <c:strCache>
                <c:ptCount val="1"/>
                <c:pt idx="0">
                  <c:v>GRAU EN ENGINYERIA ELÈCTRICA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Taules!$D$981</c:f>
              <c:strCache>
                <c:ptCount val="1"/>
                <c:pt idx="0">
                  <c:v>12. La meva capacitat de treballar en llengües estrangeres ha millorat</c:v>
                </c:pt>
              </c:strCache>
            </c:strRef>
          </c:cat>
          <c:val>
            <c:numRef>
              <c:f>Taules!$D$984</c:f>
              <c:numCache>
                <c:formatCode>General</c:formatCode>
                <c:ptCount val="1"/>
                <c:pt idx="0">
                  <c:v>3.25</c:v>
                </c:pt>
              </c:numCache>
            </c:numRef>
          </c:val>
        </c:ser>
        <c:ser>
          <c:idx val="3"/>
          <c:order val="3"/>
          <c:tx>
            <c:strRef>
              <c:f>Taules!$C$985</c:f>
              <c:strCache>
                <c:ptCount val="1"/>
                <c:pt idx="0">
                  <c:v>GRAU EN ENGINYERIA MECÀNICA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Taules!$D$981</c:f>
              <c:strCache>
                <c:ptCount val="1"/>
                <c:pt idx="0">
                  <c:v>12. La meva capacitat de treballar en llengües estrangeres ha millorat</c:v>
                </c:pt>
              </c:strCache>
            </c:strRef>
          </c:cat>
          <c:val>
            <c:numRef>
              <c:f>Taules!$D$985</c:f>
              <c:numCache>
                <c:formatCode>General</c:formatCode>
                <c:ptCount val="1"/>
                <c:pt idx="0">
                  <c:v>3.3333333333333335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1088"/>
        <c:axId val="104051072"/>
      </c:barChart>
      <c:catAx>
        <c:axId val="10404108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4051072"/>
        <c:crosses val="autoZero"/>
        <c:auto val="1"/>
        <c:lblAlgn val="ctr"/>
        <c:lblOffset val="100"/>
        <c:noMultiLvlLbl val="0"/>
      </c:catAx>
      <c:valAx>
        <c:axId val="104051072"/>
        <c:scaling>
          <c:orientation val="minMax"/>
          <c:max val="5"/>
          <c:min val="1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a-ES" sz="1000" b="0" i="1" u="none" strike="noStrike" baseline="0">
                    <a:effectLst/>
                  </a:rPr>
                  <a:t>Escala de valoració d'1 (gens satisfet/a) a 5 (molt satisfet/a)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0.94510746263882628"/>
              <c:y val="0.881772469110020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4041088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729083226141054"/>
          <c:y val="2.4574648768258545E-2"/>
          <c:w val="0.14361831554973614"/>
          <c:h val="0.90642609673790775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a-ES"/>
              <a:t>Quines prespectives de futur tens?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258976008437897E-2"/>
          <c:y val="0.13323182082606169"/>
          <c:w val="0.90594275793997336"/>
          <c:h val="0.604597731239092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Resum!$B$48</c:f>
              <c:strCache>
                <c:ptCount val="1"/>
                <c:pt idx="0">
                  <c:v>EPSEVG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31859E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31859C"/>
              </a:solidFill>
            </c:spPr>
          </c:dPt>
          <c:dLbls>
            <c:numFmt formatCode="#,##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Resum!$C$47:$H$47</c:f>
              <c:strCache>
                <c:ptCount val="6"/>
                <c:pt idx="0">
                  <c:v>Estudiar un màster</c:v>
                </c:pt>
                <c:pt idx="1">
                  <c:v>Cursar uns estudis diferents de màster</c:v>
                </c:pt>
                <c:pt idx="2">
                  <c:v>Començar a treballar</c:v>
                </c:pt>
                <c:pt idx="3">
                  <c:v>Continuar treballant</c:v>
                </c:pt>
                <c:pt idx="4">
                  <c:v>Canviar de feina a una relacionada amb la titulació</c:v>
                </c:pt>
                <c:pt idx="5">
                  <c:v>No ho tinc clar</c:v>
                </c:pt>
              </c:strCache>
            </c:strRef>
          </c:cat>
          <c:val>
            <c:numRef>
              <c:f>Resum!$C$48:$H$48</c:f>
              <c:numCache>
                <c:formatCode>General</c:formatCode>
                <c:ptCount val="6"/>
                <c:pt idx="0">
                  <c:v>28</c:v>
                </c:pt>
                <c:pt idx="1">
                  <c:v>3</c:v>
                </c:pt>
                <c:pt idx="2">
                  <c:v>25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25"/>
        <c:axId val="85979904"/>
        <c:axId val="86051072"/>
      </c:barChart>
      <c:catAx>
        <c:axId val="8597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a-ES" sz="900" b="0" i="1" baseline="0">
                    <a:effectLst/>
                  </a:rPr>
                  <a:t>Es pot escollir més d'una opció</a:t>
                </a:r>
                <a:endParaRPr lang="ca-E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249776424768514"/>
              <c:y val="0.936444444444444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6051072"/>
        <c:crosses val="autoZero"/>
        <c:auto val="1"/>
        <c:lblAlgn val="ctr"/>
        <c:lblOffset val="100"/>
        <c:noMultiLvlLbl val="0"/>
      </c:catAx>
      <c:valAx>
        <c:axId val="86051072"/>
        <c:scaling>
          <c:orientation val="minMax"/>
          <c:max val="3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85979904"/>
        <c:crosses val="autoZero"/>
        <c:crossBetween val="between"/>
        <c:majorUnit val="10"/>
      </c:valAx>
      <c:spPr>
        <a:noFill/>
        <a:ln>
          <a:noFill/>
        </a:ln>
        <a:scene3d>
          <a:camera prst="orthographicFront"/>
          <a:lightRig rig="threePt" dir="t"/>
        </a:scene3d>
        <a:sp3d prstMaterial="legacyWireframe"/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txPr>
    <a:bodyPr/>
    <a:lstStyle/>
    <a:p>
      <a:pPr>
        <a:defRPr b="1"/>
      </a:pPr>
      <a:endParaRPr lang="es-E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HAS COMPAGINAT</a:t>
            </a:r>
            <a:r>
              <a:rPr lang="ca-ES" baseline="0"/>
              <a:t> FEINA AMB ESTUDIS</a:t>
            </a:r>
            <a:r>
              <a:rPr lang="ca-ES"/>
              <a:t>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7034456058846303E-2"/>
          <c:y val="0.14371255678091921"/>
          <c:w val="0.96593108788230742"/>
          <c:h val="0.6983258430130802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Taules!$F$157</c:f>
              <c:strCache>
                <c:ptCount val="1"/>
                <c:pt idx="0">
                  <c:v>NS/NC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Taules!$C$158:$C$161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Taules!$F$158:$F$161</c:f>
              <c:numCache>
                <c:formatCode>General</c:formatCode>
                <c:ptCount val="4"/>
                <c:pt idx="0">
                  <c:v>8.3333333333333329E-2</c:v>
                </c:pt>
                <c:pt idx="1">
                  <c:v>5.8823529411764705E-2</c:v>
                </c:pt>
                <c:pt idx="2">
                  <c:v>0.25</c:v>
                </c:pt>
                <c:pt idx="3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Taules!$E$157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Taules!$C$158:$C$161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Taules!$E$158:$E$161</c:f>
              <c:numCache>
                <c:formatCode>General</c:formatCode>
                <c:ptCount val="4"/>
                <c:pt idx="0">
                  <c:v>0.5</c:v>
                </c:pt>
                <c:pt idx="1">
                  <c:v>0.6470588235294118</c:v>
                </c:pt>
                <c:pt idx="2">
                  <c:v>0.5</c:v>
                </c:pt>
                <c:pt idx="3">
                  <c:v>8.3333333333333329E-2</c:v>
                </c:pt>
              </c:numCache>
            </c:numRef>
          </c:val>
        </c:ser>
        <c:ser>
          <c:idx val="0"/>
          <c:order val="2"/>
          <c:tx>
            <c:strRef>
              <c:f>Taules!$D$157</c:f>
              <c:strCache>
                <c:ptCount val="1"/>
                <c:pt idx="0">
                  <c:v>SÍ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Taules!$C$158:$C$161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Taules!$D$158:$D$161</c:f>
              <c:numCache>
                <c:formatCode>General</c:formatCode>
                <c:ptCount val="4"/>
                <c:pt idx="0">
                  <c:v>0.41666666666666669</c:v>
                </c:pt>
                <c:pt idx="1">
                  <c:v>0.29411764705882354</c:v>
                </c:pt>
                <c:pt idx="2">
                  <c:v>0.25</c:v>
                </c:pt>
                <c:pt idx="3">
                  <c:v>0.83333333333333337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4078336"/>
        <c:axId val="104084224"/>
      </c:barChart>
      <c:catAx>
        <c:axId val="104078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084224"/>
        <c:crosses val="autoZero"/>
        <c:auto val="1"/>
        <c:lblAlgn val="ctr"/>
        <c:lblOffset val="100"/>
        <c:noMultiLvlLbl val="0"/>
      </c:catAx>
      <c:valAx>
        <c:axId val="104084224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0407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a-ES"/>
              <a:t>Satisfacció General amb la Titulació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4198560457735688"/>
          <c:y val="0.1870325770796975"/>
          <c:w val="0.46194629526806086"/>
          <c:h val="0.75590343222803957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rgbClr val="31859C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8064A2"/>
              </a:solidFill>
            </c:spPr>
          </c:dPt>
          <c:dPt>
            <c:idx val="4"/>
            <c:invertIfNegative val="0"/>
            <c:bubble3D val="0"/>
            <c:spPr>
              <a:solidFill>
                <a:srgbClr val="4BACC6"/>
              </a:solidFill>
            </c:spPr>
          </c:dPt>
          <c:dPt>
            <c:idx val="5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91A7CD"/>
              </a:solidFill>
            </c:spPr>
          </c:dPt>
          <c:dLbls>
            <c:numFmt formatCode="#,##0.00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Resum!$N$28:$N$31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Resum!$O$28:$O$31</c:f>
              <c:numCache>
                <c:formatCode>General</c:formatCode>
                <c:ptCount val="4"/>
                <c:pt idx="0">
                  <c:v>3.8333333333333326</c:v>
                </c:pt>
                <c:pt idx="1">
                  <c:v>3.3529411764705888</c:v>
                </c:pt>
                <c:pt idx="2">
                  <c:v>4.75</c:v>
                </c:pt>
                <c:pt idx="3">
                  <c:v>3.5833333333333335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-15"/>
        <c:axId val="86080512"/>
        <c:axId val="86106880"/>
      </c:barChart>
      <c:catAx>
        <c:axId val="86080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ES"/>
          </a:p>
        </c:txPr>
        <c:crossAx val="86106880"/>
        <c:crosses val="autoZero"/>
        <c:auto val="1"/>
        <c:lblAlgn val="ctr"/>
        <c:lblOffset val="100"/>
        <c:noMultiLvlLbl val="0"/>
      </c:catAx>
      <c:valAx>
        <c:axId val="86106880"/>
        <c:scaling>
          <c:orientation val="minMax"/>
          <c:max val="5"/>
          <c:min val="1"/>
        </c:scaling>
        <c:delete val="1"/>
        <c:axPos val="t"/>
        <c:title>
          <c:tx>
            <c:rich>
              <a:bodyPr/>
              <a:lstStyle/>
              <a:p>
                <a:pPr>
                  <a:defRPr sz="900" b="0" i="1"/>
                </a:pPr>
                <a:r>
                  <a:rPr lang="ca-ES" sz="900" b="0" i="1"/>
                  <a:t>Escala de valoració d'1</a:t>
                </a:r>
                <a:r>
                  <a:rPr lang="ca-ES" sz="900" b="0" i="1" baseline="0"/>
                  <a:t> (gens satisfet/a) a 5 (molt satisfet/a)</a:t>
                </a:r>
                <a:endParaRPr lang="ca-ES" sz="900" b="0" i="1"/>
              </a:p>
            </c:rich>
          </c:tx>
          <c:layout>
            <c:manualLayout>
              <c:xMode val="edge"/>
              <c:yMode val="edge"/>
              <c:x val="0.59192562773767665"/>
              <c:y val="0.9398528214077952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60805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a-ES"/>
              <a:t>Competències genèriques PITJOR</a:t>
            </a:r>
            <a:r>
              <a:rPr lang="ca-ES" baseline="0"/>
              <a:t> </a:t>
            </a:r>
            <a:r>
              <a:rPr lang="ca-ES"/>
              <a:t>i MILLOR</a:t>
            </a:r>
            <a:r>
              <a:rPr lang="ca-ES" baseline="0"/>
              <a:t> </a:t>
            </a:r>
            <a:r>
              <a:rPr lang="ca-ES"/>
              <a:t>valorades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395351348016535"/>
          <c:y val="0.1427044793484584"/>
          <c:w val="0.44663458572398052"/>
          <c:h val="0.75590343222803957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rgbClr val="4BACC6"/>
              </a:solidFill>
            </c:spPr>
          </c:dPt>
          <c:dPt>
            <c:idx val="1"/>
            <c:invertIfNegative val="0"/>
            <c:bubble3D val="0"/>
            <c:spPr>
              <a:solidFill>
                <a:srgbClr val="31859C"/>
              </a:solidFill>
            </c:spPr>
          </c:dPt>
          <c:dPt>
            <c:idx val="2"/>
            <c:invertIfNegative val="0"/>
            <c:bubble3D val="0"/>
            <c:spPr>
              <a:solidFill>
                <a:srgbClr val="9BBB59"/>
              </a:solidFill>
            </c:spPr>
          </c:dPt>
          <c:dPt>
            <c:idx val="3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</c:spPr>
          </c:dPt>
          <c:dPt>
            <c:idx val="4"/>
            <c:invertIfNegative val="0"/>
            <c:bubble3D val="0"/>
            <c:spPr>
              <a:solidFill>
                <a:srgbClr val="F79646"/>
              </a:solidFill>
            </c:spPr>
          </c:dPt>
          <c:dPt>
            <c:idx val="5"/>
            <c:invertIfNegative val="0"/>
            <c:bubble3D val="0"/>
            <c:spPr>
              <a:solidFill>
                <a:srgbClr val="F79646">
                  <a:lumMod val="75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Lbls>
            <c:numFmt formatCode="#,##0.00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Resum!$C$51:$D$58</c:f>
              <c:multiLvlStrCache>
                <c:ptCount val="8"/>
                <c:lvl>
                  <c:pt idx="0">
                    <c:v>Sostenibilitat i el compromís social</c:v>
                  </c:pt>
                  <c:pt idx="1">
                    <c:v>Resoldre nous problemes</c:v>
                  </c:pt>
                  <c:pt idx="2">
                    <c:v>Treballar en llengües estrangeres ha millorat</c:v>
                  </c:pt>
                  <c:pt idx="3">
                    <c:v>Comunicació oral</c:v>
                  </c:pt>
                  <c:pt idx="4">
                    <c:v>Treballar en llengües estrangeres</c:v>
                  </c:pt>
                  <c:pt idx="5">
                    <c:v>Comunicació oral</c:v>
                  </c:pt>
                  <c:pt idx="6">
                    <c:v>Emprenedoria, autoocupació i innovació</c:v>
                  </c:pt>
                  <c:pt idx="7">
                    <c:v>Resoldre nous problemes</c:v>
                  </c:pt>
                </c:lvl>
                <c:lvl>
                  <c:pt idx="0">
                    <c:v>GRAU EN ELECTRÒNICA IND. I AUTOMÀTICA</c:v>
                  </c:pt>
                  <c:pt idx="2">
                    <c:v>GRAU EN ENG. DE DISSENY IND. I DESEN. DEL PRODUCTE</c:v>
                  </c:pt>
                  <c:pt idx="4">
                    <c:v>GRAU EN ENGINYERIA ELÈCTRICA</c:v>
                  </c:pt>
                  <c:pt idx="6">
                    <c:v>GRAU EN ENGINYERIA MECÀNICA</c:v>
                  </c:pt>
                </c:lvl>
              </c:multiLvlStrCache>
            </c:multiLvlStrRef>
          </c:cat>
          <c:val>
            <c:numRef>
              <c:f>Resum!$E$51:$E$58</c:f>
              <c:numCache>
                <c:formatCode>General</c:formatCode>
                <c:ptCount val="8"/>
                <c:pt idx="0">
                  <c:v>3.166666666666667</c:v>
                </c:pt>
                <c:pt idx="1">
                  <c:v>4.3333333333333304</c:v>
                </c:pt>
                <c:pt idx="2">
                  <c:v>3.4705882352941178</c:v>
                </c:pt>
                <c:pt idx="3">
                  <c:v>4.5882352941176467</c:v>
                </c:pt>
                <c:pt idx="4">
                  <c:v>3.25</c:v>
                </c:pt>
                <c:pt idx="5">
                  <c:v>4.5</c:v>
                </c:pt>
                <c:pt idx="6">
                  <c:v>3.166666666666667</c:v>
                </c:pt>
                <c:pt idx="7">
                  <c:v>4.083333333333333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-15"/>
        <c:axId val="86160128"/>
        <c:axId val="86173952"/>
      </c:barChart>
      <c:catAx>
        <c:axId val="8616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86173952"/>
        <c:crosses val="autoZero"/>
        <c:auto val="0"/>
        <c:lblAlgn val="ctr"/>
        <c:lblOffset val="100"/>
        <c:noMultiLvlLbl val="0"/>
      </c:catAx>
      <c:valAx>
        <c:axId val="86173952"/>
        <c:scaling>
          <c:orientation val="minMax"/>
          <c:max val="5"/>
          <c:min val="1"/>
        </c:scaling>
        <c:delete val="1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ca-ES" sz="900" b="0" i="1" baseline="0">
                    <a:effectLst/>
                  </a:rPr>
                  <a:t>Escala de valoració d'1 (gens satisfet/a) a 5 (molt satisfet/a)</a:t>
                </a:r>
                <a:endParaRPr lang="ca-ES" sz="9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59192562773767665"/>
              <c:y val="0.940951134380453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61601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none"/>
              <a:t>Repetiries la</a:t>
            </a:r>
            <a:r>
              <a:rPr lang="es-ES" u="none" baseline="0"/>
              <a:t> mateixa titulació?</a:t>
            </a:r>
            <a:endParaRPr lang="es-ES" u="none"/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1089086783535224E-3"/>
          <c:y val="0.15921012643502702"/>
          <c:w val="0.63455843333541473"/>
          <c:h val="0.603673959037668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Resum!$P$46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Resum!$O$47:$O$50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Resum!$P$47:$P$50</c:f>
              <c:numCache>
                <c:formatCode>General</c:formatCode>
                <c:ptCount val="4"/>
                <c:pt idx="0">
                  <c:v>0.75</c:v>
                </c:pt>
                <c:pt idx="1">
                  <c:v>0.88235294117647056</c:v>
                </c:pt>
                <c:pt idx="2">
                  <c:v>1</c:v>
                </c:pt>
                <c:pt idx="3">
                  <c:v>0.83333333333333337</c:v>
                </c:pt>
              </c:numCache>
            </c:numRef>
          </c:val>
        </c:ser>
        <c:ser>
          <c:idx val="0"/>
          <c:order val="1"/>
          <c:tx>
            <c:strRef>
              <c:f>Resum!$Q$46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1.08476745116002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Resum!$O$47:$O$50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Resum!$Q$47:$Q$50</c:f>
              <c:numCache>
                <c:formatCode>General</c:formatCode>
                <c:ptCount val="4"/>
                <c:pt idx="0">
                  <c:v>0.16666666666666666</c:v>
                </c:pt>
                <c:pt idx="1">
                  <c:v>0.11764705882352941</c:v>
                </c:pt>
                <c:pt idx="2">
                  <c:v>0</c:v>
                </c:pt>
                <c:pt idx="3">
                  <c:v>8.3333333333333329E-2</c:v>
                </c:pt>
              </c:numCache>
            </c:numRef>
          </c:val>
        </c:ser>
        <c:ser>
          <c:idx val="2"/>
          <c:order val="2"/>
          <c:tx>
            <c:strRef>
              <c:f>Resum!$R$46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Resum!$O$47:$O$50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Resum!$R$47:$R$50</c:f>
              <c:numCache>
                <c:formatCode>General</c:formatCode>
                <c:ptCount val="4"/>
                <c:pt idx="0">
                  <c:v>8.3333333333333329E-2</c:v>
                </c:pt>
                <c:pt idx="1">
                  <c:v>0</c:v>
                </c:pt>
                <c:pt idx="2">
                  <c:v>0</c:v>
                </c:pt>
                <c:pt idx="3">
                  <c:v>8.3333333333333329E-2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86067840"/>
        <c:axId val="85910272"/>
      </c:barChart>
      <c:catAx>
        <c:axId val="860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es-ES"/>
          </a:p>
        </c:txPr>
        <c:crossAx val="85910272"/>
        <c:crosses val="autoZero"/>
        <c:auto val="1"/>
        <c:lblAlgn val="ctr"/>
        <c:lblOffset val="100"/>
        <c:noMultiLvlLbl val="0"/>
      </c:catAx>
      <c:valAx>
        <c:axId val="85910272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86067840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5.0397407371637525E-2"/>
          <c:y val="0.10055677943304178"/>
          <c:w val="0.16896917844252843"/>
          <c:h val="6.232730603965362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GÈNERE</a:t>
            </a:r>
          </a:p>
        </c:rich>
      </c:tx>
      <c:layout>
        <c:manualLayout>
          <c:xMode val="edge"/>
          <c:yMode val="edge"/>
          <c:x val="0.50767025089605733"/>
          <c:y val="1.56311039768728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79010285004696E-2"/>
          <c:y val="0.17851508450765591"/>
          <c:w val="0.9338855223742194"/>
          <c:h val="0.628700971565421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Taules!$I$18</c:f>
              <c:strCache>
                <c:ptCount val="1"/>
                <c:pt idx="0">
                  <c:v>Homes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Taules!$C$20:$C$23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Taules!$I$20:$I$23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Taules!$G$18</c:f>
              <c:strCache>
                <c:ptCount val="1"/>
                <c:pt idx="0">
                  <c:v>Dones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Taules!$C$20:$C$23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Taules!$G$20:$G$23</c:f>
              <c:numCache>
                <c:formatCode>General</c:formatCode>
                <c:ptCount val="4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86659840"/>
        <c:axId val="86661376"/>
      </c:barChart>
      <c:catAx>
        <c:axId val="8665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86661376"/>
        <c:crosses val="autoZero"/>
        <c:auto val="1"/>
        <c:lblAlgn val="ctr"/>
        <c:lblOffset val="100"/>
        <c:noMultiLvlLbl val="0"/>
      </c:catAx>
      <c:valAx>
        <c:axId val="8666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65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256985832572037"/>
          <c:y val="5.269109763089079E-2"/>
          <c:w val="0.22808923078163618"/>
          <c:h val="0.1130623597354577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EDAT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3079010285004696E-2"/>
          <c:y val="0.14412665575853562"/>
          <c:w val="0.9338855223742194"/>
          <c:h val="0.66308940031454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Taules!$K$18</c:f>
              <c:strCache>
                <c:ptCount val="1"/>
                <c:pt idx="0">
                  <c:v>Menys de 21 anys</c:v>
                </c:pt>
              </c:strCache>
            </c:strRef>
          </c:tx>
          <c:invertIfNegative val="0"/>
          <c:cat>
            <c:strRef>
              <c:f>Taules!$C$20:$C$23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Taules!$K$20:$K$23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Taules!$M$18</c:f>
              <c:strCache>
                <c:ptCount val="1"/>
                <c:pt idx="0">
                  <c:v>Entre 21 i 24 anys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Taules!$C$20:$C$23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Taules!$M$20:$M$23</c:f>
              <c:numCache>
                <c:formatCode>General</c:formatCode>
                <c:ptCount val="4"/>
                <c:pt idx="0">
                  <c:v>9</c:v>
                </c:pt>
                <c:pt idx="1">
                  <c:v>13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Taules!$O$18</c:f>
              <c:strCache>
                <c:ptCount val="1"/>
                <c:pt idx="0">
                  <c:v>Entre 25 i 30 anys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Taules!$O$20:$O$23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Taules!$Q$18</c:f>
              <c:strCache>
                <c:ptCount val="1"/>
                <c:pt idx="0">
                  <c:v>Més de 30 anys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Taules!$Q$20:$Q$23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86709760"/>
        <c:axId val="86711296"/>
      </c:barChart>
      <c:catAx>
        <c:axId val="8670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86711296"/>
        <c:crosses val="autoZero"/>
        <c:auto val="1"/>
        <c:lblAlgn val="ctr"/>
        <c:lblOffset val="100"/>
        <c:noMultiLvlLbl val="0"/>
      </c:catAx>
      <c:valAx>
        <c:axId val="8671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70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73573867782652"/>
          <c:y val="3.3933772858643373E-2"/>
          <c:w val="0.20116195153025226"/>
          <c:h val="0.2412900903970128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VIA</a:t>
            </a:r>
            <a:r>
              <a:rPr lang="ca-ES" baseline="0"/>
              <a:t> D'ACCÉS</a:t>
            </a:r>
            <a:endParaRPr lang="ca-E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2.6992011868081707E-2"/>
          <c:y val="0.15727999246730931"/>
          <c:w val="0.82264407166495501"/>
          <c:h val="0.6559151630709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Taules!$D$64</c:f>
              <c:strCache>
                <c:ptCount val="1"/>
                <c:pt idx="0">
                  <c:v>PAU</c:v>
                </c:pt>
              </c:strCache>
            </c:strRef>
          </c:tx>
          <c:invertIfNegative val="0"/>
          <c:dLbls>
            <c:dLbl>
              <c:idx val="2"/>
              <c:delete val="1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Taules!$C$20:$C$23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Taules!$E$66:$E$69</c:f>
              <c:numCache>
                <c:formatCode>0.00%</c:formatCode>
                <c:ptCount val="4"/>
                <c:pt idx="0">
                  <c:v>0.58333333333333337</c:v>
                </c:pt>
                <c:pt idx="1">
                  <c:v>0.6470588235294118</c:v>
                </c:pt>
                <c:pt idx="2">
                  <c:v>0</c:v>
                </c:pt>
                <c:pt idx="3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Taules!$F$64</c:f>
              <c:strCache>
                <c:ptCount val="1"/>
                <c:pt idx="0">
                  <c:v>CFGS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Taules!$C$20:$C$23</c:f>
              <c:strCache>
                <c:ptCount val="4"/>
                <c:pt idx="0">
                  <c:v>GRAU EN ELECTRÒNICA INDUSTRIAL I AUTOMÀTICA</c:v>
                </c:pt>
                <c:pt idx="1">
                  <c:v>GRAU EN ENGINYERIA DE DISSENY INDUSTRIAL I DESENVOLUPAMENT DEL PRODUCTE</c:v>
                </c:pt>
                <c:pt idx="2">
                  <c:v>GRAU EN ENGINYERIA ELÈCTRICA</c:v>
                </c:pt>
                <c:pt idx="3">
                  <c:v>GRAU EN ENGINYERIA MECÀNICA</c:v>
                </c:pt>
              </c:strCache>
            </c:strRef>
          </c:cat>
          <c:val>
            <c:numRef>
              <c:f>Taules!$G$66:$G$69</c:f>
              <c:numCache>
                <c:formatCode>0.00%</c:formatCode>
                <c:ptCount val="4"/>
                <c:pt idx="0">
                  <c:v>0.25</c:v>
                </c:pt>
                <c:pt idx="1">
                  <c:v>5.8823529411764705E-2</c:v>
                </c:pt>
                <c:pt idx="2">
                  <c:v>1</c:v>
                </c:pt>
                <c:pt idx="3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Taules!$H$64</c:f>
              <c:strCache>
                <c:ptCount val="1"/>
                <c:pt idx="0">
                  <c:v>Altra Titulació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Taules!$I$66:$I$69</c:f>
              <c:numCache>
                <c:formatCode>0.00%</c:formatCode>
                <c:ptCount val="4"/>
                <c:pt idx="0">
                  <c:v>0.16666666666666666</c:v>
                </c:pt>
                <c:pt idx="1">
                  <c:v>0.23529411764705882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Taules!$N$64</c:f>
              <c:strCache>
                <c:ptCount val="1"/>
                <c:pt idx="0">
                  <c:v>Prova majors 25</c:v>
                </c:pt>
              </c:strCache>
            </c:strRef>
          </c:tx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Taules!$O$66:$O$69</c:f>
              <c:numCache>
                <c:formatCode>0.00%</c:formatCode>
                <c:ptCount val="4"/>
                <c:pt idx="0">
                  <c:v>0</c:v>
                </c:pt>
                <c:pt idx="1">
                  <c:v>5.8823529411764705E-2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86769024"/>
        <c:axId val="88544384"/>
      </c:barChart>
      <c:catAx>
        <c:axId val="8676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88544384"/>
        <c:crosses val="autoZero"/>
        <c:auto val="1"/>
        <c:lblAlgn val="ctr"/>
        <c:lblOffset val="100"/>
        <c:noMultiLvlLbl val="0"/>
      </c:catAx>
      <c:valAx>
        <c:axId val="88544384"/>
        <c:scaling>
          <c:orientation val="minMax"/>
          <c:max val="1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8676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83573682503168"/>
          <c:y val="4.3722561585631384E-2"/>
          <c:w val="0.13016421316900606"/>
          <c:h val="0.23074043995621624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7</xdr:row>
      <xdr:rowOff>95250</xdr:rowOff>
    </xdr:from>
    <xdr:to>
      <xdr:col>11</xdr:col>
      <xdr:colOff>407193</xdr:colOff>
      <xdr:row>25</xdr:row>
      <xdr:rowOff>104775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140494</xdr:colOff>
      <xdr:row>12</xdr:row>
      <xdr:rowOff>42861</xdr:rowOff>
    </xdr:from>
    <xdr:to>
      <xdr:col>11</xdr:col>
      <xdr:colOff>238126</xdr:colOff>
      <xdr:row>20</xdr:row>
      <xdr:rowOff>23812</xdr:rowOff>
    </xdr:to>
    <xdr:sp macro="" textlink="">
      <xdr:nvSpPr>
        <xdr:cNvPr id="4" name="Crida de fletxa a l'esquerra 3"/>
        <xdr:cNvSpPr/>
      </xdr:nvSpPr>
      <xdr:spPr>
        <a:xfrm>
          <a:off x="4722019" y="3500436"/>
          <a:ext cx="1926432" cy="1504951"/>
        </a:xfrm>
        <a:prstGeom prst="leftArrowCallout">
          <a:avLst/>
        </a:prstGeom>
        <a:solidFill>
          <a:srgbClr val="31859E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 83% dels graduats en Enginyeria Mecànica, compaginaven els estudis amb una feina</a:t>
          </a:r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426244</xdr:colOff>
      <xdr:row>7</xdr:row>
      <xdr:rowOff>85726</xdr:rowOff>
    </xdr:from>
    <xdr:to>
      <xdr:col>22</xdr:col>
      <xdr:colOff>204244</xdr:colOff>
      <xdr:row>25</xdr:row>
      <xdr:rowOff>94726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33335</xdr:colOff>
      <xdr:row>25</xdr:row>
      <xdr:rowOff>97631</xdr:rowOff>
    </xdr:from>
    <xdr:to>
      <xdr:col>11</xdr:col>
      <xdr:colOff>407193</xdr:colOff>
      <xdr:row>43</xdr:row>
      <xdr:rowOff>106631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97631</xdr:colOff>
      <xdr:row>27</xdr:row>
      <xdr:rowOff>176211</xdr:rowOff>
    </xdr:from>
    <xdr:to>
      <xdr:col>11</xdr:col>
      <xdr:colOff>307181</xdr:colOff>
      <xdr:row>34</xdr:row>
      <xdr:rowOff>128586</xdr:rowOff>
    </xdr:to>
    <xdr:sp macro="" textlink="">
      <xdr:nvSpPr>
        <xdr:cNvPr id="13" name="Clau doble 12"/>
        <xdr:cNvSpPr/>
      </xdr:nvSpPr>
      <xdr:spPr>
        <a:xfrm>
          <a:off x="4679156" y="6491286"/>
          <a:ext cx="2038350" cy="1285875"/>
        </a:xfrm>
        <a:prstGeom prst="bracePair">
          <a:avLst>
            <a:gd name="adj" fmla="val 401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/>
            </a:rPr>
            <a:t>Estudiar un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màster i/o començar a treballar, són les prespecives de futur més votades pels graduats de l'EPSEVG</a:t>
          </a:r>
        </a:p>
        <a:p>
          <a:pPr algn="ctr"/>
          <a:endParaRPr lang="es-ES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11</xdr:col>
      <xdr:colOff>419100</xdr:colOff>
      <xdr:row>25</xdr:row>
      <xdr:rowOff>95250</xdr:rowOff>
    </xdr:from>
    <xdr:to>
      <xdr:col>22</xdr:col>
      <xdr:colOff>197100</xdr:colOff>
      <xdr:row>43</xdr:row>
      <xdr:rowOff>104250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43</xdr:row>
      <xdr:rowOff>104775</xdr:rowOff>
    </xdr:from>
    <xdr:to>
      <xdr:col>11</xdr:col>
      <xdr:colOff>416175</xdr:colOff>
      <xdr:row>61</xdr:row>
      <xdr:rowOff>113775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419100</xdr:colOff>
      <xdr:row>43</xdr:row>
      <xdr:rowOff>104775</xdr:rowOff>
    </xdr:from>
    <xdr:to>
      <xdr:col>22</xdr:col>
      <xdr:colOff>195262</xdr:colOff>
      <xdr:row>61</xdr:row>
      <xdr:rowOff>114300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0.64875</cdr:x>
      <cdr:y>0.09942</cdr:y>
    </cdr:from>
    <cdr:to>
      <cdr:x>0.97142</cdr:x>
      <cdr:y>0.79791</cdr:y>
    </cdr:to>
    <cdr:sp macro="" textlink="">
      <cdr:nvSpPr>
        <cdr:cNvPr id="2" name="Crida rectangular arrodonida 1"/>
        <cdr:cNvSpPr/>
      </cdr:nvSpPr>
      <cdr:spPr>
        <a:xfrm xmlns:a="http://schemas.openxmlformats.org/drawingml/2006/main">
          <a:off x="4098132" y="341806"/>
          <a:ext cx="2038350" cy="2401393"/>
        </a:xfrm>
        <a:prstGeom xmlns:a="http://schemas.openxmlformats.org/drawingml/2006/main" prst="wedgeRoundRectCallout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/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ES" sz="1200" b="0" baseline="0">
              <a:solidFill>
                <a:sysClr val="windowText" lastClr="000000"/>
              </a:solidFill>
            </a:rPr>
            <a:t>Els motius que més han motivat a l'estudiantat de GRAU de l'EPSEVG per triar la seva titulació han estat: </a:t>
          </a:r>
        </a:p>
        <a:p xmlns:a="http://schemas.openxmlformats.org/drawingml/2006/main">
          <a:pPr algn="l"/>
          <a:r>
            <a:rPr lang="es-ES" sz="1200" b="0" baseline="0">
              <a:solidFill>
                <a:sysClr val="windowText" lastClr="000000"/>
              </a:solidFill>
            </a:rPr>
            <a:t>- Perquè els agradava la titulació. </a:t>
          </a:r>
        </a:p>
        <a:p xmlns:a="http://schemas.openxmlformats.org/drawingml/2006/main">
          <a:pPr algn="l"/>
          <a:r>
            <a:rPr lang="es-ES" sz="1200" b="0" baseline="0">
              <a:solidFill>
                <a:sysClr val="windowText" lastClr="000000"/>
              </a:solidFill>
            </a:rPr>
            <a:t>-Perquè s'hi matriculavem les seves amitats.</a:t>
          </a:r>
          <a:endParaRPr lang="es-ES" sz="1200" b="0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0.74189</cdr:x>
      <cdr:y>0.22995</cdr:y>
    </cdr:from>
    <cdr:to>
      <cdr:x>0.99164</cdr:x>
      <cdr:y>0.60951</cdr:y>
    </cdr:to>
    <cdr:sp macro="" textlink="">
      <cdr:nvSpPr>
        <cdr:cNvPr id="2" name="Pantalla 1"/>
        <cdr:cNvSpPr/>
      </cdr:nvSpPr>
      <cdr:spPr>
        <a:xfrm xmlns:a="http://schemas.openxmlformats.org/drawingml/2006/main">
          <a:off x="4810126" y="790574"/>
          <a:ext cx="1619250" cy="1304926"/>
        </a:xfrm>
        <a:prstGeom xmlns:a="http://schemas.openxmlformats.org/drawingml/2006/main" prst="flowChartDisplay">
          <a:avLst/>
        </a:prstGeom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horzOverflow="clip" wrap="square" lIns="36000" tIns="36000" rIns="36000" bIns="36000">
          <a:noAutofit/>
        </a:bodyPr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Els graduats</a:t>
          </a:r>
          <a:r>
            <a:rPr lang="ca-E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que més satisfets estan amb la titulació cursada són els de l'Enginyeria Elèctrica</a:t>
          </a:r>
          <a:endParaRPr lang="ca-ES" b="1">
            <a:effectLst/>
          </a:endParaRPr>
        </a:p>
        <a:p xmlns:a="http://schemas.openxmlformats.org/drawingml/2006/main">
          <a:endParaRPr lang="ca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0.68038</cdr:x>
      <cdr:y>0.25762</cdr:y>
    </cdr:from>
    <cdr:to>
      <cdr:x>0.95959</cdr:x>
      <cdr:y>0.63989</cdr:y>
    </cdr:to>
    <cdr:sp macro="" textlink="">
      <cdr:nvSpPr>
        <cdr:cNvPr id="4" name="Rectangle arrodonit 3"/>
        <cdr:cNvSpPr/>
      </cdr:nvSpPr>
      <cdr:spPr>
        <a:xfrm xmlns:a="http://schemas.openxmlformats.org/drawingml/2006/main">
          <a:off x="4410076" y="885826"/>
          <a:ext cx="1809750" cy="131445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noFill/>
          <a:prstDash val="solid"/>
        </a:ln>
        <a:effectLst xmlns:a="http://schemas.openxmlformats.org/drawingml/2006/main">
          <a:outerShdw blurRad="107950" dist="12700" dir="5400000" algn="ctr">
            <a:srgbClr val="000000"/>
          </a:outerShdw>
        </a:effectLst>
        <a:scene3d xmlns:a="http://schemas.openxmlformats.org/drawingml/2006/main">
          <a:camera prst="orthographicFront">
            <a:rot lat="0" lon="0" rev="0"/>
          </a:camera>
          <a:lightRig rig="soft" dir="t">
            <a:rot lat="0" lon="0" rev="0"/>
          </a:lightRig>
        </a:scene3d>
        <a:sp3d xmlns:a="http://schemas.openxmlformats.org/drawingml/2006/main" contourW="44450" prstMaterial="matte">
          <a:bevelT w="63500" h="63500" prst="artDeco"/>
          <a:contourClr>
            <a:srgbClr val="FFFFFF"/>
          </a:contourClr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ca-ES" sz="1400" b="1">
              <a:solidFill>
                <a:sysClr val="windowText" lastClr="000000"/>
              </a:solidFill>
            </a:rPr>
            <a:t>En</a:t>
          </a:r>
          <a:r>
            <a:rPr lang="ca-ES" sz="1400" b="1" baseline="0">
              <a:solidFill>
                <a:sysClr val="windowText" lastClr="000000"/>
              </a:solidFill>
            </a:rPr>
            <a:t> general, el 85% dels graduats de la EPSEVG repetiria la mateixa titulació.</a:t>
          </a:r>
          <a:endParaRPr lang="ca-E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26</xdr:row>
      <xdr:rowOff>128586</xdr:rowOff>
    </xdr:from>
    <xdr:to>
      <xdr:col>8</xdr:col>
      <xdr:colOff>619125</xdr:colOff>
      <xdr:row>42</xdr:row>
      <xdr:rowOff>228599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647701</xdr:colOff>
      <xdr:row>26</xdr:row>
      <xdr:rowOff>144991</xdr:rowOff>
    </xdr:from>
    <xdr:to>
      <xdr:col>17</xdr:col>
      <xdr:colOff>676276</xdr:colOff>
      <xdr:row>43</xdr:row>
      <xdr:rowOff>1587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71</xdr:row>
      <xdr:rowOff>123825</xdr:rowOff>
    </xdr:from>
    <xdr:to>
      <xdr:col>12</xdr:col>
      <xdr:colOff>342900</xdr:colOff>
      <xdr:row>89</xdr:row>
      <xdr:rowOff>85725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284691</xdr:colOff>
      <xdr:row>124</xdr:row>
      <xdr:rowOff>140228</xdr:rowOff>
    </xdr:from>
    <xdr:to>
      <xdr:col>5</xdr:col>
      <xdr:colOff>519642</xdr:colOff>
      <xdr:row>136</xdr:row>
      <xdr:rowOff>184677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519642</xdr:colOff>
      <xdr:row>124</xdr:row>
      <xdr:rowOff>135467</xdr:rowOff>
    </xdr:from>
    <xdr:to>
      <xdr:col>11</xdr:col>
      <xdr:colOff>538693</xdr:colOff>
      <xdr:row>136</xdr:row>
      <xdr:rowOff>179916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538692</xdr:colOff>
      <xdr:row>124</xdr:row>
      <xdr:rowOff>135467</xdr:rowOff>
    </xdr:from>
    <xdr:to>
      <xdr:col>17</xdr:col>
      <xdr:colOff>557743</xdr:colOff>
      <xdr:row>136</xdr:row>
      <xdr:rowOff>179916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567267</xdr:colOff>
      <xdr:row>124</xdr:row>
      <xdr:rowOff>135467</xdr:rowOff>
    </xdr:from>
    <xdr:to>
      <xdr:col>24</xdr:col>
      <xdr:colOff>224368</xdr:colOff>
      <xdr:row>136</xdr:row>
      <xdr:rowOff>179916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52916</xdr:colOff>
      <xdr:row>208</xdr:row>
      <xdr:rowOff>182562</xdr:rowOff>
    </xdr:from>
    <xdr:to>
      <xdr:col>16</xdr:col>
      <xdr:colOff>42333</xdr:colOff>
      <xdr:row>221</xdr:row>
      <xdr:rowOff>74083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238124</xdr:colOff>
      <xdr:row>279</xdr:row>
      <xdr:rowOff>71437</xdr:rowOff>
    </xdr:from>
    <xdr:to>
      <xdr:col>17</xdr:col>
      <xdr:colOff>647700</xdr:colOff>
      <xdr:row>295</xdr:row>
      <xdr:rowOff>28575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1085849</xdr:colOff>
      <xdr:row>338</xdr:row>
      <xdr:rowOff>214312</xdr:rowOff>
    </xdr:from>
    <xdr:to>
      <xdr:col>18</xdr:col>
      <xdr:colOff>638175</xdr:colOff>
      <xdr:row>354</xdr:row>
      <xdr:rowOff>171450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948266</xdr:colOff>
      <xdr:row>387</xdr:row>
      <xdr:rowOff>71437</xdr:rowOff>
    </xdr:from>
    <xdr:to>
      <xdr:col>19</xdr:col>
      <xdr:colOff>359834</xdr:colOff>
      <xdr:row>403</xdr:row>
      <xdr:rowOff>28575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761999</xdr:colOff>
      <xdr:row>453</xdr:row>
      <xdr:rowOff>80962</xdr:rowOff>
    </xdr:from>
    <xdr:to>
      <xdr:col>19</xdr:col>
      <xdr:colOff>571500</xdr:colOff>
      <xdr:row>469</xdr:row>
      <xdr:rowOff>38100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1191682</xdr:colOff>
      <xdr:row>543</xdr:row>
      <xdr:rowOff>107420</xdr:rowOff>
    </xdr:from>
    <xdr:to>
      <xdr:col>19</xdr:col>
      <xdr:colOff>497417</xdr:colOff>
      <xdr:row>563</xdr:row>
      <xdr:rowOff>105834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1276349</xdr:colOff>
      <xdr:row>611</xdr:row>
      <xdr:rowOff>209550</xdr:rowOff>
    </xdr:from>
    <xdr:to>
      <xdr:col>20</xdr:col>
      <xdr:colOff>42333</xdr:colOff>
      <xdr:row>630</xdr:row>
      <xdr:rowOff>76200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161924</xdr:colOff>
      <xdr:row>649</xdr:row>
      <xdr:rowOff>214312</xdr:rowOff>
    </xdr:from>
    <xdr:to>
      <xdr:col>10</xdr:col>
      <xdr:colOff>190499</xdr:colOff>
      <xdr:row>658</xdr:row>
      <xdr:rowOff>201083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1000125</xdr:colOff>
      <xdr:row>670</xdr:row>
      <xdr:rowOff>14288</xdr:rowOff>
    </xdr:from>
    <xdr:to>
      <xdr:col>15</xdr:col>
      <xdr:colOff>209550</xdr:colOff>
      <xdr:row>683</xdr:row>
      <xdr:rowOff>179917</xdr:rowOff>
    </xdr:to>
    <xdr:graphicFrame macro="">
      <xdr:nvGraphicFramePr>
        <xdr:cNvPr id="19" name="Gràfic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9524</xdr:colOff>
      <xdr:row>737</xdr:row>
      <xdr:rowOff>152400</xdr:rowOff>
    </xdr:from>
    <xdr:to>
      <xdr:col>20</xdr:col>
      <xdr:colOff>38100</xdr:colOff>
      <xdr:row>753</xdr:row>
      <xdr:rowOff>123825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304799</xdr:colOff>
      <xdr:row>805</xdr:row>
      <xdr:rowOff>209550</xdr:rowOff>
    </xdr:from>
    <xdr:to>
      <xdr:col>20</xdr:col>
      <xdr:colOff>19050</xdr:colOff>
      <xdr:row>817</xdr:row>
      <xdr:rowOff>158750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38099</xdr:colOff>
      <xdr:row>842</xdr:row>
      <xdr:rowOff>142875</xdr:rowOff>
    </xdr:from>
    <xdr:to>
      <xdr:col>20</xdr:col>
      <xdr:colOff>66675</xdr:colOff>
      <xdr:row>852</xdr:row>
      <xdr:rowOff>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9524</xdr:colOff>
      <xdr:row>888</xdr:row>
      <xdr:rowOff>219075</xdr:rowOff>
    </xdr:from>
    <xdr:to>
      <xdr:col>20</xdr:col>
      <xdr:colOff>38100</xdr:colOff>
      <xdr:row>898</xdr:row>
      <xdr:rowOff>76200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276224</xdr:colOff>
      <xdr:row>929</xdr:row>
      <xdr:rowOff>209550</xdr:rowOff>
    </xdr:from>
    <xdr:to>
      <xdr:col>19</xdr:col>
      <xdr:colOff>714375</xdr:colOff>
      <xdr:row>940</xdr:row>
      <xdr:rowOff>9525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306916</xdr:colOff>
      <xdr:row>955</xdr:row>
      <xdr:rowOff>226484</xdr:rowOff>
    </xdr:from>
    <xdr:to>
      <xdr:col>20</xdr:col>
      <xdr:colOff>21167</xdr:colOff>
      <xdr:row>963</xdr:row>
      <xdr:rowOff>211667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266699</xdr:colOff>
      <xdr:row>978</xdr:row>
      <xdr:rowOff>66675</xdr:rowOff>
    </xdr:from>
    <xdr:to>
      <xdr:col>19</xdr:col>
      <xdr:colOff>704850</xdr:colOff>
      <xdr:row>986</xdr:row>
      <xdr:rowOff>63500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314324</xdr:colOff>
      <xdr:row>152</xdr:row>
      <xdr:rowOff>14286</xdr:rowOff>
    </xdr:from>
    <xdr:to>
      <xdr:col>11</xdr:col>
      <xdr:colOff>504824</xdr:colOff>
      <xdr:row>168</xdr:row>
      <xdr:rowOff>180974</xdr:rowOff>
    </xdr:to>
    <xdr:graphicFrame macro="">
      <xdr:nvGraphicFramePr>
        <xdr:cNvPr id="30" name="Gràfic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B2:P46"/>
  <sheetViews>
    <sheetView showGridLines="0" zoomScaleNormal="100" workbookViewId="0"/>
  </sheetViews>
  <sheetFormatPr baseColWidth="10" defaultColWidth="9.140625" defaultRowHeight="15" x14ac:dyDescent="0.25"/>
  <cols>
    <col min="1" max="1" width="4.7109375" customWidth="1"/>
    <col min="2" max="2" width="10.140625" customWidth="1"/>
    <col min="3" max="3" width="13.28515625" customWidth="1"/>
    <col min="5" max="5" width="10" bestFit="1" customWidth="1"/>
  </cols>
  <sheetData>
    <row r="2" spans="2:16" s="1" customFormat="1" ht="47.25" customHeight="1" x14ac:dyDescent="0.25">
      <c r="B2" s="251" t="s">
        <v>102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34"/>
    </row>
    <row r="3" spans="2:16" s="1" customFormat="1" ht="18.75" customHeight="1" x14ac:dyDescent="0.25"/>
    <row r="4" spans="2:16" s="1" customFormat="1" ht="18.75" customHeight="1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6" spans="2:16" ht="33.75" x14ac:dyDescent="0.5">
      <c r="B6" s="252" t="s">
        <v>70</v>
      </c>
      <c r="C6" s="252"/>
      <c r="D6" s="252"/>
      <c r="E6" s="252"/>
    </row>
    <row r="10" spans="2:16" ht="18.75" x14ac:dyDescent="0.3">
      <c r="B10" s="250" t="s">
        <v>262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</row>
    <row r="11" spans="2:16" s="82" customFormat="1" ht="18.75" x14ac:dyDescent="0.3">
      <c r="B11" s="81"/>
      <c r="C11" s="81"/>
      <c r="D11" s="81"/>
      <c r="E11" s="81"/>
      <c r="F11" s="81"/>
      <c r="G11" s="81"/>
      <c r="H11" s="81"/>
      <c r="I11" s="81"/>
    </row>
    <row r="12" spans="2:16" x14ac:dyDescent="0.25">
      <c r="B12" s="79" t="s">
        <v>2</v>
      </c>
      <c r="C12" s="80"/>
      <c r="D12" t="s">
        <v>105</v>
      </c>
    </row>
    <row r="13" spans="2:16" x14ac:dyDescent="0.25">
      <c r="B13" s="79"/>
      <c r="C13" s="80"/>
    </row>
    <row r="14" spans="2:16" x14ac:dyDescent="0.25">
      <c r="B14" s="79"/>
      <c r="C14" s="80"/>
    </row>
    <row r="15" spans="2:16" x14ac:dyDescent="0.25">
      <c r="B15" s="79"/>
      <c r="C15" s="80"/>
    </row>
    <row r="16" spans="2:16" x14ac:dyDescent="0.25">
      <c r="B16" s="79"/>
      <c r="C16" s="80"/>
    </row>
    <row r="17" spans="2:4" x14ac:dyDescent="0.25">
      <c r="B17" s="79" t="s">
        <v>76</v>
      </c>
      <c r="C17" s="80"/>
      <c r="D17" t="s">
        <v>106</v>
      </c>
    </row>
    <row r="18" spans="2:4" x14ac:dyDescent="0.25">
      <c r="B18" s="79" t="s">
        <v>75</v>
      </c>
      <c r="C18" s="80"/>
      <c r="D18" t="s">
        <v>263</v>
      </c>
    </row>
    <row r="19" spans="2:4" x14ac:dyDescent="0.25">
      <c r="B19" s="79"/>
      <c r="C19" s="80"/>
    </row>
    <row r="20" spans="2:4" x14ac:dyDescent="0.25">
      <c r="B20" s="79" t="s">
        <v>72</v>
      </c>
      <c r="C20" s="80"/>
      <c r="D20" s="226" t="str">
        <f>B2</f>
        <v>ESCOLA POLITÈCNICA SUPERIOR D'ENGINYERIA DE VILANOVA I LA GELTRÚ</v>
      </c>
    </row>
    <row r="21" spans="2:4" x14ac:dyDescent="0.25">
      <c r="B21" s="79" t="s">
        <v>71</v>
      </c>
      <c r="C21" s="80"/>
      <c r="D21" t="s">
        <v>107</v>
      </c>
    </row>
    <row r="22" spans="2:4" x14ac:dyDescent="0.25">
      <c r="B22" s="79"/>
      <c r="C22" s="80"/>
      <c r="D22" t="s">
        <v>108</v>
      </c>
    </row>
    <row r="23" spans="2:4" x14ac:dyDescent="0.25">
      <c r="B23" s="79"/>
      <c r="C23" s="80"/>
      <c r="D23" t="s">
        <v>109</v>
      </c>
    </row>
    <row r="24" spans="2:4" x14ac:dyDescent="0.25">
      <c r="B24" s="79"/>
      <c r="C24" s="80"/>
      <c r="D24" t="s">
        <v>110</v>
      </c>
    </row>
    <row r="25" spans="2:4" x14ac:dyDescent="0.25">
      <c r="B25" s="79"/>
      <c r="C25" s="80"/>
    </row>
    <row r="26" spans="2:4" x14ac:dyDescent="0.25">
      <c r="B26" s="79"/>
      <c r="C26" s="80"/>
    </row>
    <row r="27" spans="2:4" x14ac:dyDescent="0.25">
      <c r="B27" s="79"/>
      <c r="C27" s="80"/>
    </row>
    <row r="28" spans="2:4" x14ac:dyDescent="0.25">
      <c r="B28" s="79"/>
      <c r="C28" s="80"/>
    </row>
    <row r="29" spans="2:4" x14ac:dyDescent="0.25">
      <c r="B29" s="79"/>
      <c r="C29" s="80"/>
    </row>
    <row r="30" spans="2:4" x14ac:dyDescent="0.25">
      <c r="B30" s="83"/>
      <c r="C30" s="84"/>
    </row>
    <row r="31" spans="2:4" ht="18" x14ac:dyDescent="0.25">
      <c r="B31" s="83"/>
      <c r="C31" s="84"/>
      <c r="D31" s="91"/>
    </row>
    <row r="32" spans="2:4" x14ac:dyDescent="0.25">
      <c r="B32" s="83"/>
      <c r="C32" s="84"/>
    </row>
    <row r="33" spans="2:13" x14ac:dyDescent="0.25">
      <c r="B33" s="83"/>
      <c r="C33" s="84"/>
    </row>
    <row r="34" spans="2:13" ht="16.5" thickBot="1" x14ac:dyDescent="0.3">
      <c r="B34" s="87" t="s">
        <v>103</v>
      </c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2:13" ht="15.75" x14ac:dyDescent="0.25">
      <c r="B35" s="86"/>
      <c r="C35" s="84"/>
    </row>
    <row r="36" spans="2:13" x14ac:dyDescent="0.25">
      <c r="B36" s="83"/>
      <c r="C36" s="84"/>
    </row>
    <row r="37" spans="2:13" s="82" customFormat="1" x14ac:dyDescent="0.25">
      <c r="B37" s="83"/>
      <c r="C37" s="84"/>
      <c r="D37" s="85" t="s">
        <v>2</v>
      </c>
      <c r="E37" s="85" t="s">
        <v>1</v>
      </c>
      <c r="F37" s="85" t="s">
        <v>73</v>
      </c>
      <c r="G37" s="90" t="s">
        <v>77</v>
      </c>
    </row>
    <row r="38" spans="2:13" s="82" customFormat="1" ht="52.5" customHeight="1" x14ac:dyDescent="0.25">
      <c r="B38" s="253" t="str">
        <f>D21</f>
        <v>GRAU EN ELECTRÒNICA INDUSTRIAL I AUTOMÀTICA</v>
      </c>
      <c r="C38" s="254"/>
      <c r="D38" s="230">
        <v>15</v>
      </c>
      <c r="E38" s="107">
        <v>12</v>
      </c>
      <c r="F38" s="92">
        <f>E38/D38</f>
        <v>0.8</v>
      </c>
      <c r="G38" s="92">
        <f>1.96*(SQRT(((0.5^2)/E38)*((D38-E38)/(D38-1))))</f>
        <v>0.13095800853708794</v>
      </c>
    </row>
    <row r="39" spans="2:13" s="43" customFormat="1" ht="52.5" customHeight="1" x14ac:dyDescent="0.25">
      <c r="B39" s="253" t="str">
        <f t="shared" ref="B39:B41" si="0">D22</f>
        <v>GRAU EN ENGINYERIA DE DISSENY INDUSTRIAL I DESENVOLUPAMENT DEL PRODUCTE</v>
      </c>
      <c r="C39" s="254"/>
      <c r="D39" s="232">
        <v>19</v>
      </c>
      <c r="E39" s="227">
        <v>17</v>
      </c>
      <c r="F39" s="228">
        <f>E39/D39</f>
        <v>0.89473684210526316</v>
      </c>
      <c r="G39" s="228">
        <f>1.96*(SQRT(((0.5^2)/E39)*((D39-E39)/(D39-1))))</f>
        <v>7.9228304178535422E-2</v>
      </c>
    </row>
    <row r="40" spans="2:13" s="43" customFormat="1" ht="52.5" customHeight="1" x14ac:dyDescent="0.25">
      <c r="B40" s="253" t="str">
        <f t="shared" si="0"/>
        <v>GRAU EN ENGINYERIA ELÈCTRICA</v>
      </c>
      <c r="C40" s="254"/>
      <c r="D40" s="233">
        <v>6</v>
      </c>
      <c r="E40" s="107">
        <v>4</v>
      </c>
      <c r="F40" s="92">
        <f t="shared" ref="F40:F41" si="1">E40/D40</f>
        <v>0.66666666666666663</v>
      </c>
      <c r="G40" s="92">
        <f t="shared" ref="G40:G41" si="2">1.96*(SQRT(((0.5^2)/E40)*((D40-E40)/(D40-1))))</f>
        <v>0.30990321069650117</v>
      </c>
    </row>
    <row r="41" spans="2:13" s="43" customFormat="1" ht="52.5" customHeight="1" thickBot="1" x14ac:dyDescent="0.3">
      <c r="B41" s="253" t="str">
        <f t="shared" si="0"/>
        <v>GRAU EN ENGINYERIA MECÀNICA</v>
      </c>
      <c r="C41" s="254"/>
      <c r="D41" s="231">
        <v>15</v>
      </c>
      <c r="E41" s="107">
        <v>12</v>
      </c>
      <c r="F41" s="92">
        <f t="shared" si="1"/>
        <v>0.8</v>
      </c>
      <c r="G41" s="92">
        <f t="shared" si="2"/>
        <v>0.13095800853708794</v>
      </c>
    </row>
    <row r="42" spans="2:13" ht="15.75" thickBot="1" x14ac:dyDescent="0.3">
      <c r="B42" s="248" t="s">
        <v>85</v>
      </c>
      <c r="C42" s="249"/>
      <c r="D42" s="229">
        <f>SUM(D38:D41)</f>
        <v>55</v>
      </c>
      <c r="E42" s="148">
        <f>SUM(E38:E41)</f>
        <v>45</v>
      </c>
      <c r="F42" s="93">
        <f t="shared" ref="F42" si="3">E42/D42</f>
        <v>0.81818181818181823</v>
      </c>
      <c r="G42" s="94">
        <f t="shared" ref="G42" si="4">1.96*(SQRT(((0.5^2)/E42)*((D42-E42)/(D42-1))))</f>
        <v>6.2867029311759262E-2</v>
      </c>
    </row>
    <row r="46" spans="2:13" x14ac:dyDescent="0.25">
      <c r="E46" s="100"/>
    </row>
  </sheetData>
  <mergeCells count="8">
    <mergeCell ref="B42:C42"/>
    <mergeCell ref="B10:M10"/>
    <mergeCell ref="B2:O2"/>
    <mergeCell ref="B6:E6"/>
    <mergeCell ref="B39:C39"/>
    <mergeCell ref="B40:C40"/>
    <mergeCell ref="B41:C41"/>
    <mergeCell ref="B38:C38"/>
  </mergeCells>
  <pageMargins left="0.51181102362204722" right="0.51181102362204722" top="0.55118110236220474" bottom="0.55118110236220474" header="0.31496062992125984" footer="0.31496062992125984"/>
  <pageSetup paperSize="9" scale="6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showGridLines="0" workbookViewId="0"/>
  </sheetViews>
  <sheetFormatPr baseColWidth="10" defaultColWidth="11.42578125" defaultRowHeight="15" x14ac:dyDescent="0.25"/>
  <cols>
    <col min="1" max="1" width="1.7109375" customWidth="1"/>
    <col min="2" max="19" width="9.140625" customWidth="1"/>
    <col min="20" max="20" width="3.7109375" customWidth="1"/>
  </cols>
  <sheetData>
    <row r="2" spans="2:19" ht="46.5" customHeight="1" x14ac:dyDescent="0.25">
      <c r="B2" s="255" t="str">
        <f>'Fitxa Tècnica'!B2:O2</f>
        <v>ESCOLA POLITÈCNICA SUPERIOR D'ENGINYERIA DE VILANOVA I LA GELTRÚ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5" spans="2:19" ht="33.75" x14ac:dyDescent="0.5">
      <c r="B5" s="235" t="s">
        <v>266</v>
      </c>
      <c r="C5" s="235"/>
      <c r="D5" s="192"/>
      <c r="E5" s="192"/>
      <c r="F5" s="192"/>
      <c r="G5" s="192"/>
    </row>
    <row r="6" spans="2:19" x14ac:dyDescent="0.25">
      <c r="B6" s="192"/>
      <c r="C6" s="192"/>
      <c r="D6" s="192"/>
      <c r="E6" s="192"/>
      <c r="F6" s="192"/>
      <c r="G6" s="192"/>
    </row>
    <row r="7" spans="2:19" x14ac:dyDescent="0.25">
      <c r="B7" s="192"/>
      <c r="C7" s="192"/>
      <c r="D7" s="192"/>
      <c r="E7" s="192"/>
      <c r="F7" s="192"/>
      <c r="G7" s="192"/>
    </row>
    <row r="8" spans="2:19" ht="15.75" thickBot="1" x14ac:dyDescent="0.3">
      <c r="B8" s="236" t="s">
        <v>218</v>
      </c>
      <c r="C8" s="236"/>
      <c r="D8" s="236"/>
      <c r="E8" s="236"/>
      <c r="F8" s="237"/>
      <c r="G8" s="237"/>
    </row>
    <row r="9" spans="2:19" x14ac:dyDescent="0.25">
      <c r="B9" s="192"/>
      <c r="C9" s="192"/>
      <c r="D9" s="192"/>
      <c r="E9" s="192"/>
      <c r="F9" s="192"/>
      <c r="G9" s="192"/>
    </row>
    <row r="10" spans="2:19" x14ac:dyDescent="0.25">
      <c r="B10" s="192"/>
      <c r="C10" s="239" t="s">
        <v>267</v>
      </c>
      <c r="D10" s="239"/>
      <c r="E10" s="239"/>
      <c r="F10" s="239"/>
      <c r="G10" s="192"/>
    </row>
    <row r="11" spans="2:19" x14ac:dyDescent="0.25">
      <c r="B11" s="192"/>
      <c r="C11" s="239" t="s">
        <v>268</v>
      </c>
      <c r="D11" s="239"/>
      <c r="E11" s="239"/>
      <c r="F11" s="239"/>
      <c r="G11" s="239"/>
    </row>
    <row r="12" spans="2:19" x14ac:dyDescent="0.25">
      <c r="B12" s="192"/>
      <c r="C12" s="239" t="s">
        <v>269</v>
      </c>
      <c r="D12" s="239"/>
      <c r="E12" s="239"/>
      <c r="F12" s="239"/>
      <c r="G12" s="239"/>
      <c r="H12" s="237"/>
      <c r="I12" s="237"/>
      <c r="J12" s="237"/>
    </row>
    <row r="13" spans="2:19" x14ac:dyDescent="0.25">
      <c r="B13" s="192"/>
      <c r="C13" s="239" t="s">
        <v>270</v>
      </c>
      <c r="D13" s="239"/>
      <c r="E13" s="239"/>
      <c r="F13" s="239"/>
      <c r="G13" s="239"/>
    </row>
    <row r="14" spans="2:19" x14ac:dyDescent="0.25">
      <c r="B14" s="192"/>
      <c r="C14" s="256" t="s">
        <v>271</v>
      </c>
      <c r="D14" s="256"/>
      <c r="E14" s="256"/>
      <c r="F14" s="256"/>
      <c r="G14" s="239"/>
    </row>
    <row r="15" spans="2:19" x14ac:dyDescent="0.25">
      <c r="B15" s="192"/>
      <c r="C15" s="256" t="s">
        <v>272</v>
      </c>
      <c r="D15" s="256"/>
      <c r="E15" s="256"/>
      <c r="F15" s="256"/>
      <c r="G15" s="239"/>
    </row>
    <row r="16" spans="2:19" x14ac:dyDescent="0.25">
      <c r="B16" s="192"/>
      <c r="C16" s="256" t="s">
        <v>273</v>
      </c>
      <c r="D16" s="256"/>
      <c r="E16" s="256"/>
      <c r="F16" s="256"/>
      <c r="G16" s="239"/>
    </row>
    <row r="17" spans="2:10" x14ac:dyDescent="0.25">
      <c r="B17" s="192"/>
      <c r="C17" s="192"/>
      <c r="D17" s="192"/>
      <c r="E17" s="192"/>
      <c r="F17" s="192"/>
      <c r="G17" s="192"/>
    </row>
    <row r="18" spans="2:10" x14ac:dyDescent="0.25">
      <c r="B18" s="192"/>
      <c r="C18" s="192"/>
      <c r="D18" s="192"/>
      <c r="E18" s="192"/>
      <c r="F18" s="192"/>
      <c r="G18" s="192"/>
    </row>
    <row r="19" spans="2:10" ht="15.75" thickBot="1" x14ac:dyDescent="0.3">
      <c r="B19" s="236" t="s">
        <v>219</v>
      </c>
      <c r="C19" s="236"/>
      <c r="D19" s="236"/>
      <c r="E19" s="236"/>
      <c r="F19" s="192"/>
      <c r="G19" s="192"/>
    </row>
    <row r="20" spans="2:10" x14ac:dyDescent="0.25">
      <c r="B20" s="192"/>
      <c r="C20" s="192"/>
      <c r="D20" s="192"/>
      <c r="E20" s="192"/>
      <c r="F20" s="192"/>
      <c r="G20" s="192"/>
    </row>
    <row r="21" spans="2:10" x14ac:dyDescent="0.25">
      <c r="B21" s="192"/>
      <c r="C21" s="256" t="s">
        <v>276</v>
      </c>
      <c r="D21" s="256"/>
      <c r="E21" s="256"/>
      <c r="F21" s="256"/>
      <c r="G21" s="192"/>
    </row>
    <row r="22" spans="2:10" x14ac:dyDescent="0.25">
      <c r="B22" s="192"/>
      <c r="C22" s="256" t="s">
        <v>277</v>
      </c>
      <c r="D22" s="256"/>
      <c r="E22" s="256"/>
      <c r="F22" s="256"/>
      <c r="G22" s="192"/>
    </row>
    <row r="23" spans="2:10" x14ac:dyDescent="0.25">
      <c r="B23" s="192"/>
      <c r="C23" s="256" t="s">
        <v>278</v>
      </c>
      <c r="D23" s="256"/>
      <c r="E23" s="256"/>
      <c r="F23" s="256"/>
      <c r="G23" s="192"/>
    </row>
    <row r="24" spans="2:10" x14ac:dyDescent="0.25">
      <c r="B24" s="192"/>
      <c r="C24" s="256" t="s">
        <v>279</v>
      </c>
      <c r="D24" s="256"/>
      <c r="E24" s="256"/>
      <c r="F24" s="256"/>
      <c r="G24" s="192"/>
    </row>
    <row r="25" spans="2:10" x14ac:dyDescent="0.25">
      <c r="B25" s="192"/>
      <c r="C25" s="256" t="s">
        <v>280</v>
      </c>
      <c r="D25" s="256"/>
      <c r="E25" s="256"/>
      <c r="F25" s="256"/>
      <c r="G25" s="192"/>
    </row>
    <row r="26" spans="2:10" x14ac:dyDescent="0.25">
      <c r="B26" s="192"/>
      <c r="C26" s="256" t="s">
        <v>281</v>
      </c>
      <c r="D26" s="256"/>
      <c r="E26" s="256"/>
      <c r="F26" s="256"/>
      <c r="G26" s="192"/>
    </row>
    <row r="27" spans="2:10" x14ac:dyDescent="0.25">
      <c r="B27" s="192"/>
      <c r="C27" s="256" t="s">
        <v>282</v>
      </c>
      <c r="D27" s="256"/>
      <c r="E27" s="256"/>
      <c r="F27" s="256"/>
      <c r="G27" s="192"/>
    </row>
    <row r="28" spans="2:10" x14ac:dyDescent="0.25">
      <c r="B28" s="192"/>
      <c r="C28" s="238"/>
      <c r="D28" s="238"/>
      <c r="E28" s="238"/>
      <c r="F28" s="238"/>
      <c r="G28" s="192"/>
    </row>
    <row r="29" spans="2:10" x14ac:dyDescent="0.25">
      <c r="B29" s="192"/>
      <c r="C29" s="192"/>
      <c r="D29" s="192"/>
      <c r="E29" s="192"/>
      <c r="F29" s="192"/>
      <c r="G29" s="192"/>
    </row>
    <row r="30" spans="2:10" ht="15.75" thickBot="1" x14ac:dyDescent="0.3">
      <c r="B30" s="236" t="s">
        <v>265</v>
      </c>
      <c r="C30" s="236"/>
      <c r="D30" s="236"/>
      <c r="E30" s="236"/>
      <c r="F30" s="236"/>
      <c r="G30" s="236"/>
      <c r="H30" s="236"/>
      <c r="I30" s="236"/>
      <c r="J30" s="236"/>
    </row>
    <row r="31" spans="2:10" x14ac:dyDescent="0.25">
      <c r="B31" s="192"/>
      <c r="C31" s="192"/>
      <c r="D31" s="192"/>
      <c r="E31" s="192"/>
      <c r="F31" s="192"/>
      <c r="G31" s="192"/>
    </row>
    <row r="32" spans="2:10" x14ac:dyDescent="0.25">
      <c r="B32" s="192"/>
      <c r="C32" s="256" t="s">
        <v>283</v>
      </c>
      <c r="D32" s="256"/>
      <c r="E32" s="256"/>
      <c r="F32" s="256"/>
      <c r="G32" s="192"/>
    </row>
    <row r="33" spans="2:10" x14ac:dyDescent="0.25">
      <c r="B33" s="192"/>
      <c r="C33" s="256" t="s">
        <v>284</v>
      </c>
      <c r="D33" s="256"/>
      <c r="E33" s="256"/>
      <c r="F33" s="256"/>
      <c r="G33" s="192"/>
    </row>
    <row r="34" spans="2:10" x14ac:dyDescent="0.25">
      <c r="B34" s="192"/>
      <c r="C34" s="256" t="s">
        <v>286</v>
      </c>
      <c r="D34" s="256"/>
      <c r="E34" s="256"/>
      <c r="F34" s="256"/>
      <c r="G34" s="192"/>
      <c r="H34" s="237"/>
      <c r="I34" s="237"/>
      <c r="J34" s="237"/>
    </row>
    <row r="35" spans="2:10" x14ac:dyDescent="0.25">
      <c r="C35" s="256" t="s">
        <v>287</v>
      </c>
      <c r="D35" s="256"/>
      <c r="E35" s="256"/>
      <c r="F35" s="256"/>
    </row>
    <row r="36" spans="2:10" x14ac:dyDescent="0.25">
      <c r="C36" s="256" t="s">
        <v>288</v>
      </c>
      <c r="D36" s="256"/>
      <c r="E36" s="256"/>
      <c r="F36" s="256"/>
    </row>
    <row r="37" spans="2:10" x14ac:dyDescent="0.25">
      <c r="C37" s="256" t="s">
        <v>289</v>
      </c>
      <c r="D37" s="256"/>
      <c r="E37" s="256"/>
      <c r="F37" s="256"/>
    </row>
    <row r="38" spans="2:10" x14ac:dyDescent="0.25">
      <c r="C38" s="256" t="s">
        <v>290</v>
      </c>
      <c r="D38" s="256"/>
      <c r="E38" s="256"/>
      <c r="F38" s="256"/>
    </row>
  </sheetData>
  <mergeCells count="18">
    <mergeCell ref="C37:F37"/>
    <mergeCell ref="C38:F38"/>
    <mergeCell ref="C14:F14"/>
    <mergeCell ref="C16:F16"/>
    <mergeCell ref="C21:F21"/>
    <mergeCell ref="C22:F22"/>
    <mergeCell ref="C23:F23"/>
    <mergeCell ref="C24:F24"/>
    <mergeCell ref="C34:F34"/>
    <mergeCell ref="C33:F33"/>
    <mergeCell ref="C36:F36"/>
    <mergeCell ref="B2:S2"/>
    <mergeCell ref="C35:F35"/>
    <mergeCell ref="C27:F27"/>
    <mergeCell ref="C32:F32"/>
    <mergeCell ref="C25:F25"/>
    <mergeCell ref="C26:F26"/>
    <mergeCell ref="C15:F15"/>
  </mergeCells>
  <hyperlinks>
    <hyperlink ref="C10" location="Taules!C25" display=" - Població, mostra, gènere i edat"/>
    <hyperlink ref="C11" location="Taules!C63" display=" - Any d'inici i lloc d'estudis preuniversitaris"/>
    <hyperlink ref="C12" location="Taules!C76" display=" - Via d'accés, nota d'accés i ordre de preferència"/>
    <hyperlink ref="C13:F13" location="Taules!C113" display=" - Motius d'elecció de la titulació"/>
    <hyperlink ref="C14" location="Taules!C163" display=" - Dedicació i compaginació amb feina"/>
    <hyperlink ref="C15" location="Taules!A206" display=" - Mobilitat i participació en grups de la universitat"/>
    <hyperlink ref="C16" location="Taules!A219" display=" - Perspectives de futur"/>
    <hyperlink ref="C21" location="Taules!A248" display=" - Titulació i pla d'estudis"/>
    <hyperlink ref="C22" location="Taules!A313" display=" - Professorat i tutories"/>
    <hyperlink ref="C23" location="Taules!A367" display=" - Intranet i sistema d'avaluació"/>
    <hyperlink ref="C24" location="Taules!A410" display=" - Pràctiques externes, mobilitat i TFG"/>
    <hyperlink ref="C25" location="Taules!A464" display=" - Serveis universitaris"/>
    <hyperlink ref="C26" location="Taules!A545" display=" - Competències"/>
    <hyperlink ref="C27" location="Taules!A613" display=" - Satsifacció general"/>
    <hyperlink ref="C32" location="Taules!A664" display=" - Aprenentatge autònom"/>
    <hyperlink ref="C33" location="Taules!A730" display=" - Emprenedoria i innovació"/>
    <hyperlink ref="C34" location="Taules!A792" display=" - Ús solvent dels recursos d'informació"/>
    <hyperlink ref="C35" location="Taules!A826" display=" - Comunicació oral i escrita"/>
    <hyperlink ref="C36" location="Taules!A863" display=" - Sostenibilitat i compromís social"/>
    <hyperlink ref="C37" location="Taules!A898" display=" - Treball en equip"/>
    <hyperlink ref="C38" location="Taules!A928" display=" - Tercera llengua"/>
    <hyperlink ref="C37:F37" location="Taules!C963" display=" - Treball en equip"/>
    <hyperlink ref="C10:F10" location="Taules!C14" display=" - Població, mostra, gènere i edat"/>
    <hyperlink ref="C11:F11" location="Taules!C47" display=" - Any d'inici i lloc d'estudis preuniversitaris"/>
    <hyperlink ref="C12:F12" location="Taules!C60" display=" - Via d'accés, nota d'accés i ordre de preferència"/>
    <hyperlink ref="C14:F14" location="Taules!C140" display=" - Dedicació i compaginació amb feina"/>
    <hyperlink ref="C15:G15" location="Taules!C188" display=" - Mobilitat i participació en grups de la universitat"/>
    <hyperlink ref="C16:F16" location="Taules!C200" display=" - Perspectives de futur"/>
    <hyperlink ref="C21:F21" location="Taules!C235" display=" - Titulació i pla d'estudis"/>
    <hyperlink ref="C22:F22" location="Taules!C301" display=" - Professorat i tutories"/>
    <hyperlink ref="C23:F23" location="Taules!C366" display=" - Intranet i sistema d'avaluació"/>
    <hyperlink ref="C24:F24" location="Taules!C412" display=" - Pràctiques externes, mobilitat i TFG"/>
    <hyperlink ref="C25:F25" location="Taules!C475" display=" - Serveis universitaris"/>
    <hyperlink ref="C26:F26" location="Taules!C570" display=" - Competències"/>
    <hyperlink ref="C27:F27" location="Taules!C641" display=" - Satsifacció general"/>
    <hyperlink ref="C32:F32" location="Taules!C692" display=" - Aprenentatge autònom"/>
    <hyperlink ref="C33:F33" location="Taules!C759" display=" - Emprenedoria i innovació"/>
    <hyperlink ref="C34:F34" location="Taules!C823" display=" - Ús solvent dels recursos d'informació"/>
    <hyperlink ref="C35:F35" location="Taules!C869" display=" - Comunicació oral i escrita"/>
    <hyperlink ref="C36:F36" location="Taules!C916" display=" - Sostenibilitat i compromís social"/>
    <hyperlink ref="C38:F38" location="Taules!C985" display=" - Tercera llengua"/>
  </hyperlinks>
  <pageMargins left="0.70866141732283472" right="0.70866141732283472" top="0.55118110236220474" bottom="0.55118110236220474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pageSetUpPr fitToPage="1"/>
  </sheetPr>
  <dimension ref="B2:X58"/>
  <sheetViews>
    <sheetView showGridLines="0" zoomScaleNormal="100" workbookViewId="0"/>
  </sheetViews>
  <sheetFormatPr baseColWidth="10" defaultColWidth="9.140625" defaultRowHeight="15" x14ac:dyDescent="0.25"/>
  <cols>
    <col min="1" max="1" width="4.7109375" customWidth="1"/>
  </cols>
  <sheetData>
    <row r="2" spans="2:20" s="1" customFormat="1" ht="47.25" customHeight="1" x14ac:dyDescent="0.25">
      <c r="B2" s="255" t="str">
        <f>'Fitxa Tècnica'!B2:O2</f>
        <v>ESCOLA POLITÈCNICA SUPERIOR D'ENGINYERIA DE VILANOVA I LA GELTRÚ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2:20" s="1" customFormat="1" ht="18.75" customHeight="1" x14ac:dyDescent="0.25"/>
    <row r="4" spans="2:20" s="1" customFormat="1" ht="18.75" customHeight="1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6" spans="2:20" ht="33.75" x14ac:dyDescent="0.5">
      <c r="B6" s="78" t="s">
        <v>74</v>
      </c>
      <c r="C6" s="78"/>
    </row>
    <row r="11" spans="2:20" x14ac:dyDescent="0.25">
      <c r="O11" t="s">
        <v>243</v>
      </c>
    </row>
    <row r="12" spans="2:20" x14ac:dyDescent="0.25">
      <c r="D12" t="s">
        <v>159</v>
      </c>
      <c r="O12" t="s">
        <v>150</v>
      </c>
      <c r="P12" t="s">
        <v>151</v>
      </c>
      <c r="Q12" t="s">
        <v>152</v>
      </c>
      <c r="R12" t="s">
        <v>153</v>
      </c>
      <c r="S12" t="s">
        <v>154</v>
      </c>
      <c r="T12" t="s">
        <v>17</v>
      </c>
    </row>
    <row r="13" spans="2:20" x14ac:dyDescent="0.25">
      <c r="D13" t="s">
        <v>145</v>
      </c>
      <c r="E13" t="s">
        <v>37</v>
      </c>
      <c r="F13" t="s">
        <v>42</v>
      </c>
      <c r="N13" t="s">
        <v>244</v>
      </c>
      <c r="O13">
        <v>36</v>
      </c>
      <c r="P13">
        <v>10</v>
      </c>
      <c r="Q13">
        <v>45</v>
      </c>
      <c r="R13">
        <v>2</v>
      </c>
      <c r="S13">
        <v>3</v>
      </c>
      <c r="T13">
        <v>9</v>
      </c>
    </row>
    <row r="14" spans="2:20" x14ac:dyDescent="0.25">
      <c r="C14" t="s">
        <v>107</v>
      </c>
      <c r="D14">
        <v>0.41666666666666669</v>
      </c>
      <c r="E14">
        <v>0.5</v>
      </c>
      <c r="F14">
        <v>8.3333333333333329E-2</v>
      </c>
    </row>
    <row r="15" spans="2:20" x14ac:dyDescent="0.25">
      <c r="C15" t="s">
        <v>108</v>
      </c>
      <c r="D15">
        <v>0.29411764705882354</v>
      </c>
      <c r="E15">
        <v>0.6470588235294118</v>
      </c>
      <c r="F15">
        <v>5.8823529411764705E-2</v>
      </c>
    </row>
    <row r="16" spans="2:20" x14ac:dyDescent="0.25">
      <c r="C16" t="s">
        <v>109</v>
      </c>
      <c r="D16">
        <v>0.25</v>
      </c>
      <c r="E16">
        <v>0.5</v>
      </c>
      <c r="F16">
        <v>0.25</v>
      </c>
    </row>
    <row r="17" spans="3:24" x14ac:dyDescent="0.25">
      <c r="C17" t="s">
        <v>110</v>
      </c>
      <c r="D17">
        <v>0.83333333333333337</v>
      </c>
      <c r="E17">
        <v>8.3333333333333329E-2</v>
      </c>
      <c r="F17">
        <v>8.3333333333333329E-2</v>
      </c>
    </row>
    <row r="27" spans="3:24" x14ac:dyDescent="0.25"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</row>
    <row r="28" spans="3:24" x14ac:dyDescent="0.25">
      <c r="M28" s="193"/>
      <c r="N28" s="193" t="s">
        <v>107</v>
      </c>
      <c r="O28" s="193">
        <v>3.8333333333333326</v>
      </c>
      <c r="P28" s="193"/>
      <c r="Q28" s="193"/>
      <c r="R28" s="193"/>
      <c r="S28" s="193"/>
      <c r="T28" s="193"/>
      <c r="U28" s="193"/>
      <c r="V28" s="193"/>
      <c r="W28" s="193"/>
      <c r="X28" s="193"/>
    </row>
    <row r="29" spans="3:24" x14ac:dyDescent="0.25">
      <c r="M29" s="193"/>
      <c r="N29" s="193" t="s">
        <v>108</v>
      </c>
      <c r="O29" s="193">
        <v>3.3529411764705888</v>
      </c>
      <c r="P29" s="193"/>
      <c r="Q29" s="193"/>
      <c r="R29" s="193"/>
      <c r="S29" s="193"/>
      <c r="T29" s="193"/>
      <c r="U29" s="193"/>
      <c r="V29" s="193"/>
      <c r="W29" s="193"/>
      <c r="X29" s="193"/>
    </row>
    <row r="30" spans="3:24" x14ac:dyDescent="0.25">
      <c r="M30" s="193"/>
      <c r="N30" s="193" t="s">
        <v>109</v>
      </c>
      <c r="O30" s="193">
        <v>4.75</v>
      </c>
      <c r="P30" s="193"/>
      <c r="Q30" s="193"/>
      <c r="R30" s="193"/>
      <c r="S30" s="193"/>
      <c r="T30" s="193"/>
      <c r="U30" s="193"/>
      <c r="V30" s="193"/>
      <c r="W30" s="193"/>
      <c r="X30" s="193"/>
    </row>
    <row r="31" spans="3:24" x14ac:dyDescent="0.25">
      <c r="M31" s="193"/>
      <c r="N31" s="193" t="s">
        <v>110</v>
      </c>
      <c r="O31" s="193">
        <v>3.5833333333333335</v>
      </c>
      <c r="P31" s="193"/>
      <c r="Q31" s="193"/>
      <c r="R31" s="193"/>
      <c r="S31" s="193"/>
      <c r="T31" s="193"/>
      <c r="U31" s="193"/>
      <c r="V31" s="193"/>
      <c r="W31" s="193"/>
      <c r="X31" s="193"/>
    </row>
    <row r="32" spans="3:24" x14ac:dyDescent="0.25"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x14ac:dyDescent="0.25"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</row>
    <row r="34" spans="2:24" x14ac:dyDescent="0.25"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x14ac:dyDescent="0.25"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</row>
    <row r="36" spans="2:24" x14ac:dyDescent="0.25"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</row>
    <row r="37" spans="2:24" x14ac:dyDescent="0.25"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</row>
    <row r="38" spans="2:24" x14ac:dyDescent="0.25"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</row>
    <row r="39" spans="2:24" x14ac:dyDescent="0.25"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</row>
    <row r="40" spans="2:24" x14ac:dyDescent="0.25"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</row>
    <row r="46" spans="2:24" x14ac:dyDescent="0.25">
      <c r="B46" s="224" t="s">
        <v>78</v>
      </c>
      <c r="C46" s="225" t="s">
        <v>245</v>
      </c>
      <c r="D46" s="224"/>
      <c r="E46" s="224"/>
      <c r="F46" s="224"/>
      <c r="G46" s="224"/>
      <c r="H46" s="224"/>
      <c r="I46" s="224"/>
      <c r="O46" t="s">
        <v>256</v>
      </c>
      <c r="P46" t="s">
        <v>257</v>
      </c>
      <c r="Q46" t="s">
        <v>144</v>
      </c>
      <c r="R46" t="s">
        <v>42</v>
      </c>
    </row>
    <row r="47" spans="2:24" x14ac:dyDescent="0.25">
      <c r="B47" s="224"/>
      <c r="C47" s="224" t="s">
        <v>176</v>
      </c>
      <c r="D47" s="224" t="s">
        <v>177</v>
      </c>
      <c r="E47" s="224" t="s">
        <v>178</v>
      </c>
      <c r="F47" s="224" t="s">
        <v>179</v>
      </c>
      <c r="G47" s="224" t="s">
        <v>246</v>
      </c>
      <c r="H47" s="224" t="s">
        <v>181</v>
      </c>
      <c r="I47" s="224"/>
      <c r="O47" t="s">
        <v>107</v>
      </c>
      <c r="P47">
        <v>0.75</v>
      </c>
      <c r="Q47">
        <v>0.16666666666666666</v>
      </c>
      <c r="R47">
        <v>8.3333333333333329E-2</v>
      </c>
    </row>
    <row r="48" spans="2:24" x14ac:dyDescent="0.25">
      <c r="B48" s="224" t="s">
        <v>244</v>
      </c>
      <c r="C48" s="224">
        <v>28</v>
      </c>
      <c r="D48" s="224">
        <v>3</v>
      </c>
      <c r="E48" s="224">
        <v>25</v>
      </c>
      <c r="F48" s="224">
        <v>6</v>
      </c>
      <c r="G48" s="224">
        <v>2</v>
      </c>
      <c r="H48" s="224">
        <v>3</v>
      </c>
      <c r="I48" s="224"/>
      <c r="O48" t="s">
        <v>108</v>
      </c>
      <c r="P48">
        <v>0.88235294117647056</v>
      </c>
      <c r="Q48">
        <v>0.11764705882352941</v>
      </c>
      <c r="R48">
        <v>0</v>
      </c>
    </row>
    <row r="49" spans="2:18" x14ac:dyDescent="0.25">
      <c r="O49" t="s">
        <v>109</v>
      </c>
      <c r="P49">
        <v>1</v>
      </c>
      <c r="Q49">
        <v>0</v>
      </c>
      <c r="R49">
        <v>0</v>
      </c>
    </row>
    <row r="50" spans="2:18" x14ac:dyDescent="0.25">
      <c r="E50" t="s">
        <v>253</v>
      </c>
      <c r="O50" t="s">
        <v>110</v>
      </c>
      <c r="P50">
        <v>0.83333333333333337</v>
      </c>
      <c r="Q50">
        <v>8.3333333333333329E-2</v>
      </c>
      <c r="R50">
        <v>8.3333333333333329E-2</v>
      </c>
    </row>
    <row r="51" spans="2:18" x14ac:dyDescent="0.25">
      <c r="B51" s="257"/>
      <c r="C51" s="257" t="s">
        <v>254</v>
      </c>
      <c r="D51" s="192" t="s">
        <v>252</v>
      </c>
      <c r="E51" s="192">
        <v>3.166666666666667</v>
      </c>
    </row>
    <row r="52" spans="2:18" x14ac:dyDescent="0.25">
      <c r="B52" s="257"/>
      <c r="C52" s="257"/>
      <c r="D52" s="192" t="s">
        <v>247</v>
      </c>
      <c r="E52" s="192">
        <v>4.3333333333333304</v>
      </c>
    </row>
    <row r="53" spans="2:18" x14ac:dyDescent="0.25">
      <c r="B53" s="257"/>
      <c r="C53" s="257" t="s">
        <v>255</v>
      </c>
      <c r="D53" s="192" t="s">
        <v>248</v>
      </c>
      <c r="E53" s="192">
        <v>3.4705882352941178</v>
      </c>
    </row>
    <row r="54" spans="2:18" x14ac:dyDescent="0.25">
      <c r="B54" s="257"/>
      <c r="C54" s="257"/>
      <c r="D54" s="192" t="s">
        <v>249</v>
      </c>
      <c r="E54" s="192">
        <v>4.5882352941176467</v>
      </c>
    </row>
    <row r="55" spans="2:18" x14ac:dyDescent="0.25">
      <c r="C55" s="257" t="s">
        <v>109</v>
      </c>
      <c r="D55" s="192" t="s">
        <v>250</v>
      </c>
      <c r="E55" s="192">
        <v>3.25</v>
      </c>
    </row>
    <row r="56" spans="2:18" x14ac:dyDescent="0.25">
      <c r="C56" s="257"/>
      <c r="D56" s="192" t="s">
        <v>249</v>
      </c>
      <c r="E56" s="192">
        <v>4.5</v>
      </c>
    </row>
    <row r="57" spans="2:18" x14ac:dyDescent="0.25">
      <c r="C57" s="257" t="s">
        <v>110</v>
      </c>
      <c r="D57" s="192" t="s">
        <v>251</v>
      </c>
      <c r="E57" s="192">
        <v>3.166666666666667</v>
      </c>
    </row>
    <row r="58" spans="2:18" x14ac:dyDescent="0.25">
      <c r="C58" s="257"/>
      <c r="D58" s="192" t="s">
        <v>247</v>
      </c>
      <c r="E58" s="192">
        <v>4.083333333333333</v>
      </c>
    </row>
  </sheetData>
  <mergeCells count="6">
    <mergeCell ref="B2:S2"/>
    <mergeCell ref="C57:C58"/>
    <mergeCell ref="B51:B54"/>
    <mergeCell ref="C53:C54"/>
    <mergeCell ref="C55:C56"/>
    <mergeCell ref="C51:C52"/>
  </mergeCells>
  <pageMargins left="0.51181102362204722" right="0.51181102362204722" top="0.35433070866141736" bottom="0.35433070866141736" header="0.31496062992125984" footer="0.31496062992125984"/>
  <pageSetup paperSize="9" scale="56" orientation="landscape" horizontalDpi="200" verticalDpi="200" r:id="rId1"/>
  <rowBreaks count="1" manualBreakCount="1">
    <brk id="26" max="16383" man="1"/>
  </rowBreaks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/>
  <dimension ref="A2:BY986"/>
  <sheetViews>
    <sheetView showGridLines="0" tabSelected="1" zoomScale="90" zoomScaleNormal="90" workbookViewId="0"/>
  </sheetViews>
  <sheetFormatPr baseColWidth="10" defaultColWidth="11.42578125" defaultRowHeight="18.75" customHeight="1" x14ac:dyDescent="0.25"/>
  <cols>
    <col min="1" max="1" width="0.85546875" style="193" customWidth="1"/>
    <col min="2" max="2" width="4.7109375" style="1" customWidth="1"/>
    <col min="3" max="3" width="30.5703125" style="1" customWidth="1"/>
    <col min="4" max="27" width="9.7109375" style="1" customWidth="1"/>
    <col min="28" max="258" width="11.42578125" style="1"/>
    <col min="259" max="259" width="32.7109375" style="1" bestFit="1" customWidth="1"/>
    <col min="260" max="260" width="13.7109375" style="1" customWidth="1"/>
    <col min="261" max="267" width="12" style="1" customWidth="1"/>
    <col min="268" max="268" width="11.85546875" style="1" customWidth="1"/>
    <col min="269" max="269" width="10.85546875" style="1" customWidth="1"/>
    <col min="270" max="270" width="13.140625" style="1" bestFit="1" customWidth="1"/>
    <col min="271" max="271" width="10.85546875" style="1" customWidth="1"/>
    <col min="272" max="272" width="12.7109375" style="1" customWidth="1"/>
    <col min="273" max="273" width="10.28515625" style="1" customWidth="1"/>
    <col min="274" max="283" width="10.85546875" style="1" customWidth="1"/>
    <col min="284" max="514" width="11.42578125" style="1"/>
    <col min="515" max="515" width="32.7109375" style="1" bestFit="1" customWidth="1"/>
    <col min="516" max="516" width="13.7109375" style="1" customWidth="1"/>
    <col min="517" max="523" width="12" style="1" customWidth="1"/>
    <col min="524" max="524" width="11.85546875" style="1" customWidth="1"/>
    <col min="525" max="525" width="10.85546875" style="1" customWidth="1"/>
    <col min="526" max="526" width="13.140625" style="1" bestFit="1" customWidth="1"/>
    <col min="527" max="527" width="10.85546875" style="1" customWidth="1"/>
    <col min="528" max="528" width="12.7109375" style="1" customWidth="1"/>
    <col min="529" max="529" width="10.28515625" style="1" customWidth="1"/>
    <col min="530" max="539" width="10.85546875" style="1" customWidth="1"/>
    <col min="540" max="770" width="11.42578125" style="1"/>
    <col min="771" max="771" width="32.7109375" style="1" bestFit="1" customWidth="1"/>
    <col min="772" max="772" width="13.7109375" style="1" customWidth="1"/>
    <col min="773" max="779" width="12" style="1" customWidth="1"/>
    <col min="780" max="780" width="11.85546875" style="1" customWidth="1"/>
    <col min="781" max="781" width="10.85546875" style="1" customWidth="1"/>
    <col min="782" max="782" width="13.140625" style="1" bestFit="1" customWidth="1"/>
    <col min="783" max="783" width="10.85546875" style="1" customWidth="1"/>
    <col min="784" max="784" width="12.7109375" style="1" customWidth="1"/>
    <col min="785" max="785" width="10.28515625" style="1" customWidth="1"/>
    <col min="786" max="795" width="10.85546875" style="1" customWidth="1"/>
    <col min="796" max="1026" width="11.42578125" style="1"/>
    <col min="1027" max="1027" width="32.7109375" style="1" bestFit="1" customWidth="1"/>
    <col min="1028" max="1028" width="13.7109375" style="1" customWidth="1"/>
    <col min="1029" max="1035" width="12" style="1" customWidth="1"/>
    <col min="1036" max="1036" width="11.85546875" style="1" customWidth="1"/>
    <col min="1037" max="1037" width="10.85546875" style="1" customWidth="1"/>
    <col min="1038" max="1038" width="13.140625" style="1" bestFit="1" customWidth="1"/>
    <col min="1039" max="1039" width="10.85546875" style="1" customWidth="1"/>
    <col min="1040" max="1040" width="12.7109375" style="1" customWidth="1"/>
    <col min="1041" max="1041" width="10.28515625" style="1" customWidth="1"/>
    <col min="1042" max="1051" width="10.85546875" style="1" customWidth="1"/>
    <col min="1052" max="1282" width="11.42578125" style="1"/>
    <col min="1283" max="1283" width="32.7109375" style="1" bestFit="1" customWidth="1"/>
    <col min="1284" max="1284" width="13.7109375" style="1" customWidth="1"/>
    <col min="1285" max="1291" width="12" style="1" customWidth="1"/>
    <col min="1292" max="1292" width="11.85546875" style="1" customWidth="1"/>
    <col min="1293" max="1293" width="10.85546875" style="1" customWidth="1"/>
    <col min="1294" max="1294" width="13.140625" style="1" bestFit="1" customWidth="1"/>
    <col min="1295" max="1295" width="10.85546875" style="1" customWidth="1"/>
    <col min="1296" max="1296" width="12.7109375" style="1" customWidth="1"/>
    <col min="1297" max="1297" width="10.28515625" style="1" customWidth="1"/>
    <col min="1298" max="1307" width="10.85546875" style="1" customWidth="1"/>
    <col min="1308" max="1538" width="11.42578125" style="1"/>
    <col min="1539" max="1539" width="32.7109375" style="1" bestFit="1" customWidth="1"/>
    <col min="1540" max="1540" width="13.7109375" style="1" customWidth="1"/>
    <col min="1541" max="1547" width="12" style="1" customWidth="1"/>
    <col min="1548" max="1548" width="11.85546875" style="1" customWidth="1"/>
    <col min="1549" max="1549" width="10.85546875" style="1" customWidth="1"/>
    <col min="1550" max="1550" width="13.140625" style="1" bestFit="1" customWidth="1"/>
    <col min="1551" max="1551" width="10.85546875" style="1" customWidth="1"/>
    <col min="1552" max="1552" width="12.7109375" style="1" customWidth="1"/>
    <col min="1553" max="1553" width="10.28515625" style="1" customWidth="1"/>
    <col min="1554" max="1563" width="10.85546875" style="1" customWidth="1"/>
    <col min="1564" max="1794" width="11.42578125" style="1"/>
    <col min="1795" max="1795" width="32.7109375" style="1" bestFit="1" customWidth="1"/>
    <col min="1796" max="1796" width="13.7109375" style="1" customWidth="1"/>
    <col min="1797" max="1803" width="12" style="1" customWidth="1"/>
    <col min="1804" max="1804" width="11.85546875" style="1" customWidth="1"/>
    <col min="1805" max="1805" width="10.85546875" style="1" customWidth="1"/>
    <col min="1806" max="1806" width="13.140625" style="1" bestFit="1" customWidth="1"/>
    <col min="1807" max="1807" width="10.85546875" style="1" customWidth="1"/>
    <col min="1808" max="1808" width="12.7109375" style="1" customWidth="1"/>
    <col min="1809" max="1809" width="10.28515625" style="1" customWidth="1"/>
    <col min="1810" max="1819" width="10.85546875" style="1" customWidth="1"/>
    <col min="1820" max="2050" width="11.42578125" style="1"/>
    <col min="2051" max="2051" width="32.7109375" style="1" bestFit="1" customWidth="1"/>
    <col min="2052" max="2052" width="13.7109375" style="1" customWidth="1"/>
    <col min="2053" max="2059" width="12" style="1" customWidth="1"/>
    <col min="2060" max="2060" width="11.85546875" style="1" customWidth="1"/>
    <col min="2061" max="2061" width="10.85546875" style="1" customWidth="1"/>
    <col min="2062" max="2062" width="13.140625" style="1" bestFit="1" customWidth="1"/>
    <col min="2063" max="2063" width="10.85546875" style="1" customWidth="1"/>
    <col min="2064" max="2064" width="12.7109375" style="1" customWidth="1"/>
    <col min="2065" max="2065" width="10.28515625" style="1" customWidth="1"/>
    <col min="2066" max="2075" width="10.85546875" style="1" customWidth="1"/>
    <col min="2076" max="2306" width="11.42578125" style="1"/>
    <col min="2307" max="2307" width="32.7109375" style="1" bestFit="1" customWidth="1"/>
    <col min="2308" max="2308" width="13.7109375" style="1" customWidth="1"/>
    <col min="2309" max="2315" width="12" style="1" customWidth="1"/>
    <col min="2316" max="2316" width="11.85546875" style="1" customWidth="1"/>
    <col min="2317" max="2317" width="10.85546875" style="1" customWidth="1"/>
    <col min="2318" max="2318" width="13.140625" style="1" bestFit="1" customWidth="1"/>
    <col min="2319" max="2319" width="10.85546875" style="1" customWidth="1"/>
    <col min="2320" max="2320" width="12.7109375" style="1" customWidth="1"/>
    <col min="2321" max="2321" width="10.28515625" style="1" customWidth="1"/>
    <col min="2322" max="2331" width="10.85546875" style="1" customWidth="1"/>
    <col min="2332" max="2562" width="11.42578125" style="1"/>
    <col min="2563" max="2563" width="32.7109375" style="1" bestFit="1" customWidth="1"/>
    <col min="2564" max="2564" width="13.7109375" style="1" customWidth="1"/>
    <col min="2565" max="2571" width="12" style="1" customWidth="1"/>
    <col min="2572" max="2572" width="11.85546875" style="1" customWidth="1"/>
    <col min="2573" max="2573" width="10.85546875" style="1" customWidth="1"/>
    <col min="2574" max="2574" width="13.140625" style="1" bestFit="1" customWidth="1"/>
    <col min="2575" max="2575" width="10.85546875" style="1" customWidth="1"/>
    <col min="2576" max="2576" width="12.7109375" style="1" customWidth="1"/>
    <col min="2577" max="2577" width="10.28515625" style="1" customWidth="1"/>
    <col min="2578" max="2587" width="10.85546875" style="1" customWidth="1"/>
    <col min="2588" max="2818" width="11.42578125" style="1"/>
    <col min="2819" max="2819" width="32.7109375" style="1" bestFit="1" customWidth="1"/>
    <col min="2820" max="2820" width="13.7109375" style="1" customWidth="1"/>
    <col min="2821" max="2827" width="12" style="1" customWidth="1"/>
    <col min="2828" max="2828" width="11.85546875" style="1" customWidth="1"/>
    <col min="2829" max="2829" width="10.85546875" style="1" customWidth="1"/>
    <col min="2830" max="2830" width="13.140625" style="1" bestFit="1" customWidth="1"/>
    <col min="2831" max="2831" width="10.85546875" style="1" customWidth="1"/>
    <col min="2832" max="2832" width="12.7109375" style="1" customWidth="1"/>
    <col min="2833" max="2833" width="10.28515625" style="1" customWidth="1"/>
    <col min="2834" max="2843" width="10.85546875" style="1" customWidth="1"/>
    <col min="2844" max="3074" width="11.42578125" style="1"/>
    <col min="3075" max="3075" width="32.7109375" style="1" bestFit="1" customWidth="1"/>
    <col min="3076" max="3076" width="13.7109375" style="1" customWidth="1"/>
    <col min="3077" max="3083" width="12" style="1" customWidth="1"/>
    <col min="3084" max="3084" width="11.85546875" style="1" customWidth="1"/>
    <col min="3085" max="3085" width="10.85546875" style="1" customWidth="1"/>
    <col min="3086" max="3086" width="13.140625" style="1" bestFit="1" customWidth="1"/>
    <col min="3087" max="3087" width="10.85546875" style="1" customWidth="1"/>
    <col min="3088" max="3088" width="12.7109375" style="1" customWidth="1"/>
    <col min="3089" max="3089" width="10.28515625" style="1" customWidth="1"/>
    <col min="3090" max="3099" width="10.85546875" style="1" customWidth="1"/>
    <col min="3100" max="3330" width="11.42578125" style="1"/>
    <col min="3331" max="3331" width="32.7109375" style="1" bestFit="1" customWidth="1"/>
    <col min="3332" max="3332" width="13.7109375" style="1" customWidth="1"/>
    <col min="3333" max="3339" width="12" style="1" customWidth="1"/>
    <col min="3340" max="3340" width="11.85546875" style="1" customWidth="1"/>
    <col min="3341" max="3341" width="10.85546875" style="1" customWidth="1"/>
    <col min="3342" max="3342" width="13.140625" style="1" bestFit="1" customWidth="1"/>
    <col min="3343" max="3343" width="10.85546875" style="1" customWidth="1"/>
    <col min="3344" max="3344" width="12.7109375" style="1" customWidth="1"/>
    <col min="3345" max="3345" width="10.28515625" style="1" customWidth="1"/>
    <col min="3346" max="3355" width="10.85546875" style="1" customWidth="1"/>
    <col min="3356" max="3586" width="11.42578125" style="1"/>
    <col min="3587" max="3587" width="32.7109375" style="1" bestFit="1" customWidth="1"/>
    <col min="3588" max="3588" width="13.7109375" style="1" customWidth="1"/>
    <col min="3589" max="3595" width="12" style="1" customWidth="1"/>
    <col min="3596" max="3596" width="11.85546875" style="1" customWidth="1"/>
    <col min="3597" max="3597" width="10.85546875" style="1" customWidth="1"/>
    <col min="3598" max="3598" width="13.140625" style="1" bestFit="1" customWidth="1"/>
    <col min="3599" max="3599" width="10.85546875" style="1" customWidth="1"/>
    <col min="3600" max="3600" width="12.7109375" style="1" customWidth="1"/>
    <col min="3601" max="3601" width="10.28515625" style="1" customWidth="1"/>
    <col min="3602" max="3611" width="10.85546875" style="1" customWidth="1"/>
    <col min="3612" max="3842" width="11.42578125" style="1"/>
    <col min="3843" max="3843" width="32.7109375" style="1" bestFit="1" customWidth="1"/>
    <col min="3844" max="3844" width="13.7109375" style="1" customWidth="1"/>
    <col min="3845" max="3851" width="12" style="1" customWidth="1"/>
    <col min="3852" max="3852" width="11.85546875" style="1" customWidth="1"/>
    <col min="3853" max="3853" width="10.85546875" style="1" customWidth="1"/>
    <col min="3854" max="3854" width="13.140625" style="1" bestFit="1" customWidth="1"/>
    <col min="3855" max="3855" width="10.85546875" style="1" customWidth="1"/>
    <col min="3856" max="3856" width="12.7109375" style="1" customWidth="1"/>
    <col min="3857" max="3857" width="10.28515625" style="1" customWidth="1"/>
    <col min="3858" max="3867" width="10.85546875" style="1" customWidth="1"/>
    <col min="3868" max="4098" width="11.42578125" style="1"/>
    <col min="4099" max="4099" width="32.7109375" style="1" bestFit="1" customWidth="1"/>
    <col min="4100" max="4100" width="13.7109375" style="1" customWidth="1"/>
    <col min="4101" max="4107" width="12" style="1" customWidth="1"/>
    <col min="4108" max="4108" width="11.85546875" style="1" customWidth="1"/>
    <col min="4109" max="4109" width="10.85546875" style="1" customWidth="1"/>
    <col min="4110" max="4110" width="13.140625" style="1" bestFit="1" customWidth="1"/>
    <col min="4111" max="4111" width="10.85546875" style="1" customWidth="1"/>
    <col min="4112" max="4112" width="12.7109375" style="1" customWidth="1"/>
    <col min="4113" max="4113" width="10.28515625" style="1" customWidth="1"/>
    <col min="4114" max="4123" width="10.85546875" style="1" customWidth="1"/>
    <col min="4124" max="4354" width="11.42578125" style="1"/>
    <col min="4355" max="4355" width="32.7109375" style="1" bestFit="1" customWidth="1"/>
    <col min="4356" max="4356" width="13.7109375" style="1" customWidth="1"/>
    <col min="4357" max="4363" width="12" style="1" customWidth="1"/>
    <col min="4364" max="4364" width="11.85546875" style="1" customWidth="1"/>
    <col min="4365" max="4365" width="10.85546875" style="1" customWidth="1"/>
    <col min="4366" max="4366" width="13.140625" style="1" bestFit="1" customWidth="1"/>
    <col min="4367" max="4367" width="10.85546875" style="1" customWidth="1"/>
    <col min="4368" max="4368" width="12.7109375" style="1" customWidth="1"/>
    <col min="4369" max="4369" width="10.28515625" style="1" customWidth="1"/>
    <col min="4370" max="4379" width="10.85546875" style="1" customWidth="1"/>
    <col min="4380" max="4610" width="11.42578125" style="1"/>
    <col min="4611" max="4611" width="32.7109375" style="1" bestFit="1" customWidth="1"/>
    <col min="4612" max="4612" width="13.7109375" style="1" customWidth="1"/>
    <col min="4613" max="4619" width="12" style="1" customWidth="1"/>
    <col min="4620" max="4620" width="11.85546875" style="1" customWidth="1"/>
    <col min="4621" max="4621" width="10.85546875" style="1" customWidth="1"/>
    <col min="4622" max="4622" width="13.140625" style="1" bestFit="1" customWidth="1"/>
    <col min="4623" max="4623" width="10.85546875" style="1" customWidth="1"/>
    <col min="4624" max="4624" width="12.7109375" style="1" customWidth="1"/>
    <col min="4625" max="4625" width="10.28515625" style="1" customWidth="1"/>
    <col min="4626" max="4635" width="10.85546875" style="1" customWidth="1"/>
    <col min="4636" max="4866" width="11.42578125" style="1"/>
    <col min="4867" max="4867" width="32.7109375" style="1" bestFit="1" customWidth="1"/>
    <col min="4868" max="4868" width="13.7109375" style="1" customWidth="1"/>
    <col min="4869" max="4875" width="12" style="1" customWidth="1"/>
    <col min="4876" max="4876" width="11.85546875" style="1" customWidth="1"/>
    <col min="4877" max="4877" width="10.85546875" style="1" customWidth="1"/>
    <col min="4878" max="4878" width="13.140625" style="1" bestFit="1" customWidth="1"/>
    <col min="4879" max="4879" width="10.85546875" style="1" customWidth="1"/>
    <col min="4880" max="4880" width="12.7109375" style="1" customWidth="1"/>
    <col min="4881" max="4881" width="10.28515625" style="1" customWidth="1"/>
    <col min="4882" max="4891" width="10.85546875" style="1" customWidth="1"/>
    <col min="4892" max="5122" width="11.42578125" style="1"/>
    <col min="5123" max="5123" width="32.7109375" style="1" bestFit="1" customWidth="1"/>
    <col min="5124" max="5124" width="13.7109375" style="1" customWidth="1"/>
    <col min="5125" max="5131" width="12" style="1" customWidth="1"/>
    <col min="5132" max="5132" width="11.85546875" style="1" customWidth="1"/>
    <col min="5133" max="5133" width="10.85546875" style="1" customWidth="1"/>
    <col min="5134" max="5134" width="13.140625" style="1" bestFit="1" customWidth="1"/>
    <col min="5135" max="5135" width="10.85546875" style="1" customWidth="1"/>
    <col min="5136" max="5136" width="12.7109375" style="1" customWidth="1"/>
    <col min="5137" max="5137" width="10.28515625" style="1" customWidth="1"/>
    <col min="5138" max="5147" width="10.85546875" style="1" customWidth="1"/>
    <col min="5148" max="5378" width="11.42578125" style="1"/>
    <col min="5379" max="5379" width="32.7109375" style="1" bestFit="1" customWidth="1"/>
    <col min="5380" max="5380" width="13.7109375" style="1" customWidth="1"/>
    <col min="5381" max="5387" width="12" style="1" customWidth="1"/>
    <col min="5388" max="5388" width="11.85546875" style="1" customWidth="1"/>
    <col min="5389" max="5389" width="10.85546875" style="1" customWidth="1"/>
    <col min="5390" max="5390" width="13.140625" style="1" bestFit="1" customWidth="1"/>
    <col min="5391" max="5391" width="10.85546875" style="1" customWidth="1"/>
    <col min="5392" max="5392" width="12.7109375" style="1" customWidth="1"/>
    <col min="5393" max="5393" width="10.28515625" style="1" customWidth="1"/>
    <col min="5394" max="5403" width="10.85546875" style="1" customWidth="1"/>
    <col min="5404" max="5634" width="11.42578125" style="1"/>
    <col min="5635" max="5635" width="32.7109375" style="1" bestFit="1" customWidth="1"/>
    <col min="5636" max="5636" width="13.7109375" style="1" customWidth="1"/>
    <col min="5637" max="5643" width="12" style="1" customWidth="1"/>
    <col min="5644" max="5644" width="11.85546875" style="1" customWidth="1"/>
    <col min="5645" max="5645" width="10.85546875" style="1" customWidth="1"/>
    <col min="5646" max="5646" width="13.140625" style="1" bestFit="1" customWidth="1"/>
    <col min="5647" max="5647" width="10.85546875" style="1" customWidth="1"/>
    <col min="5648" max="5648" width="12.7109375" style="1" customWidth="1"/>
    <col min="5649" max="5649" width="10.28515625" style="1" customWidth="1"/>
    <col min="5650" max="5659" width="10.85546875" style="1" customWidth="1"/>
    <col min="5660" max="5890" width="11.42578125" style="1"/>
    <col min="5891" max="5891" width="32.7109375" style="1" bestFit="1" customWidth="1"/>
    <col min="5892" max="5892" width="13.7109375" style="1" customWidth="1"/>
    <col min="5893" max="5899" width="12" style="1" customWidth="1"/>
    <col min="5900" max="5900" width="11.85546875" style="1" customWidth="1"/>
    <col min="5901" max="5901" width="10.85546875" style="1" customWidth="1"/>
    <col min="5902" max="5902" width="13.140625" style="1" bestFit="1" customWidth="1"/>
    <col min="5903" max="5903" width="10.85546875" style="1" customWidth="1"/>
    <col min="5904" max="5904" width="12.7109375" style="1" customWidth="1"/>
    <col min="5905" max="5905" width="10.28515625" style="1" customWidth="1"/>
    <col min="5906" max="5915" width="10.85546875" style="1" customWidth="1"/>
    <col min="5916" max="6146" width="11.42578125" style="1"/>
    <col min="6147" max="6147" width="32.7109375" style="1" bestFit="1" customWidth="1"/>
    <col min="6148" max="6148" width="13.7109375" style="1" customWidth="1"/>
    <col min="6149" max="6155" width="12" style="1" customWidth="1"/>
    <col min="6156" max="6156" width="11.85546875" style="1" customWidth="1"/>
    <col min="6157" max="6157" width="10.85546875" style="1" customWidth="1"/>
    <col min="6158" max="6158" width="13.140625" style="1" bestFit="1" customWidth="1"/>
    <col min="6159" max="6159" width="10.85546875" style="1" customWidth="1"/>
    <col min="6160" max="6160" width="12.7109375" style="1" customWidth="1"/>
    <col min="6161" max="6161" width="10.28515625" style="1" customWidth="1"/>
    <col min="6162" max="6171" width="10.85546875" style="1" customWidth="1"/>
    <col min="6172" max="6402" width="11.42578125" style="1"/>
    <col min="6403" max="6403" width="32.7109375" style="1" bestFit="1" customWidth="1"/>
    <col min="6404" max="6404" width="13.7109375" style="1" customWidth="1"/>
    <col min="6405" max="6411" width="12" style="1" customWidth="1"/>
    <col min="6412" max="6412" width="11.85546875" style="1" customWidth="1"/>
    <col min="6413" max="6413" width="10.85546875" style="1" customWidth="1"/>
    <col min="6414" max="6414" width="13.140625" style="1" bestFit="1" customWidth="1"/>
    <col min="6415" max="6415" width="10.85546875" style="1" customWidth="1"/>
    <col min="6416" max="6416" width="12.7109375" style="1" customWidth="1"/>
    <col min="6417" max="6417" width="10.28515625" style="1" customWidth="1"/>
    <col min="6418" max="6427" width="10.85546875" style="1" customWidth="1"/>
    <col min="6428" max="6658" width="11.42578125" style="1"/>
    <col min="6659" max="6659" width="32.7109375" style="1" bestFit="1" customWidth="1"/>
    <col min="6660" max="6660" width="13.7109375" style="1" customWidth="1"/>
    <col min="6661" max="6667" width="12" style="1" customWidth="1"/>
    <col min="6668" max="6668" width="11.85546875" style="1" customWidth="1"/>
    <col min="6669" max="6669" width="10.85546875" style="1" customWidth="1"/>
    <col min="6670" max="6670" width="13.140625" style="1" bestFit="1" customWidth="1"/>
    <col min="6671" max="6671" width="10.85546875" style="1" customWidth="1"/>
    <col min="6672" max="6672" width="12.7109375" style="1" customWidth="1"/>
    <col min="6673" max="6673" width="10.28515625" style="1" customWidth="1"/>
    <col min="6674" max="6683" width="10.85546875" style="1" customWidth="1"/>
    <col min="6684" max="6914" width="11.42578125" style="1"/>
    <col min="6915" max="6915" width="32.7109375" style="1" bestFit="1" customWidth="1"/>
    <col min="6916" max="6916" width="13.7109375" style="1" customWidth="1"/>
    <col min="6917" max="6923" width="12" style="1" customWidth="1"/>
    <col min="6924" max="6924" width="11.85546875" style="1" customWidth="1"/>
    <col min="6925" max="6925" width="10.85546875" style="1" customWidth="1"/>
    <col min="6926" max="6926" width="13.140625" style="1" bestFit="1" customWidth="1"/>
    <col min="6927" max="6927" width="10.85546875" style="1" customWidth="1"/>
    <col min="6928" max="6928" width="12.7109375" style="1" customWidth="1"/>
    <col min="6929" max="6929" width="10.28515625" style="1" customWidth="1"/>
    <col min="6930" max="6939" width="10.85546875" style="1" customWidth="1"/>
    <col min="6940" max="7170" width="11.42578125" style="1"/>
    <col min="7171" max="7171" width="32.7109375" style="1" bestFit="1" customWidth="1"/>
    <col min="7172" max="7172" width="13.7109375" style="1" customWidth="1"/>
    <col min="7173" max="7179" width="12" style="1" customWidth="1"/>
    <col min="7180" max="7180" width="11.85546875" style="1" customWidth="1"/>
    <col min="7181" max="7181" width="10.85546875" style="1" customWidth="1"/>
    <col min="7182" max="7182" width="13.140625" style="1" bestFit="1" customWidth="1"/>
    <col min="7183" max="7183" width="10.85546875" style="1" customWidth="1"/>
    <col min="7184" max="7184" width="12.7109375" style="1" customWidth="1"/>
    <col min="7185" max="7185" width="10.28515625" style="1" customWidth="1"/>
    <col min="7186" max="7195" width="10.85546875" style="1" customWidth="1"/>
    <col min="7196" max="7426" width="11.42578125" style="1"/>
    <col min="7427" max="7427" width="32.7109375" style="1" bestFit="1" customWidth="1"/>
    <col min="7428" max="7428" width="13.7109375" style="1" customWidth="1"/>
    <col min="7429" max="7435" width="12" style="1" customWidth="1"/>
    <col min="7436" max="7436" width="11.85546875" style="1" customWidth="1"/>
    <col min="7437" max="7437" width="10.85546875" style="1" customWidth="1"/>
    <col min="7438" max="7438" width="13.140625" style="1" bestFit="1" customWidth="1"/>
    <col min="7439" max="7439" width="10.85546875" style="1" customWidth="1"/>
    <col min="7440" max="7440" width="12.7109375" style="1" customWidth="1"/>
    <col min="7441" max="7441" width="10.28515625" style="1" customWidth="1"/>
    <col min="7442" max="7451" width="10.85546875" style="1" customWidth="1"/>
    <col min="7452" max="7682" width="11.42578125" style="1"/>
    <col min="7683" max="7683" width="32.7109375" style="1" bestFit="1" customWidth="1"/>
    <col min="7684" max="7684" width="13.7109375" style="1" customWidth="1"/>
    <col min="7685" max="7691" width="12" style="1" customWidth="1"/>
    <col min="7692" max="7692" width="11.85546875" style="1" customWidth="1"/>
    <col min="7693" max="7693" width="10.85546875" style="1" customWidth="1"/>
    <col min="7694" max="7694" width="13.140625" style="1" bestFit="1" customWidth="1"/>
    <col min="7695" max="7695" width="10.85546875" style="1" customWidth="1"/>
    <col min="7696" max="7696" width="12.7109375" style="1" customWidth="1"/>
    <col min="7697" max="7697" width="10.28515625" style="1" customWidth="1"/>
    <col min="7698" max="7707" width="10.85546875" style="1" customWidth="1"/>
    <col min="7708" max="7938" width="11.42578125" style="1"/>
    <col min="7939" max="7939" width="32.7109375" style="1" bestFit="1" customWidth="1"/>
    <col min="7940" max="7940" width="13.7109375" style="1" customWidth="1"/>
    <col min="7941" max="7947" width="12" style="1" customWidth="1"/>
    <col min="7948" max="7948" width="11.85546875" style="1" customWidth="1"/>
    <col min="7949" max="7949" width="10.85546875" style="1" customWidth="1"/>
    <col min="7950" max="7950" width="13.140625" style="1" bestFit="1" customWidth="1"/>
    <col min="7951" max="7951" width="10.85546875" style="1" customWidth="1"/>
    <col min="7952" max="7952" width="12.7109375" style="1" customWidth="1"/>
    <col min="7953" max="7953" width="10.28515625" style="1" customWidth="1"/>
    <col min="7954" max="7963" width="10.85546875" style="1" customWidth="1"/>
    <col min="7964" max="8194" width="11.42578125" style="1"/>
    <col min="8195" max="8195" width="32.7109375" style="1" bestFit="1" customWidth="1"/>
    <col min="8196" max="8196" width="13.7109375" style="1" customWidth="1"/>
    <col min="8197" max="8203" width="12" style="1" customWidth="1"/>
    <col min="8204" max="8204" width="11.85546875" style="1" customWidth="1"/>
    <col min="8205" max="8205" width="10.85546875" style="1" customWidth="1"/>
    <col min="8206" max="8206" width="13.140625" style="1" bestFit="1" customWidth="1"/>
    <col min="8207" max="8207" width="10.85546875" style="1" customWidth="1"/>
    <col min="8208" max="8208" width="12.7109375" style="1" customWidth="1"/>
    <col min="8209" max="8209" width="10.28515625" style="1" customWidth="1"/>
    <col min="8210" max="8219" width="10.85546875" style="1" customWidth="1"/>
    <col min="8220" max="8450" width="11.42578125" style="1"/>
    <col min="8451" max="8451" width="32.7109375" style="1" bestFit="1" customWidth="1"/>
    <col min="8452" max="8452" width="13.7109375" style="1" customWidth="1"/>
    <col min="8453" max="8459" width="12" style="1" customWidth="1"/>
    <col min="8460" max="8460" width="11.85546875" style="1" customWidth="1"/>
    <col min="8461" max="8461" width="10.85546875" style="1" customWidth="1"/>
    <col min="8462" max="8462" width="13.140625" style="1" bestFit="1" customWidth="1"/>
    <col min="8463" max="8463" width="10.85546875" style="1" customWidth="1"/>
    <col min="8464" max="8464" width="12.7109375" style="1" customWidth="1"/>
    <col min="8465" max="8465" width="10.28515625" style="1" customWidth="1"/>
    <col min="8466" max="8475" width="10.85546875" style="1" customWidth="1"/>
    <col min="8476" max="8706" width="11.42578125" style="1"/>
    <col min="8707" max="8707" width="32.7109375" style="1" bestFit="1" customWidth="1"/>
    <col min="8708" max="8708" width="13.7109375" style="1" customWidth="1"/>
    <col min="8709" max="8715" width="12" style="1" customWidth="1"/>
    <col min="8716" max="8716" width="11.85546875" style="1" customWidth="1"/>
    <col min="8717" max="8717" width="10.85546875" style="1" customWidth="1"/>
    <col min="8718" max="8718" width="13.140625" style="1" bestFit="1" customWidth="1"/>
    <col min="8719" max="8719" width="10.85546875" style="1" customWidth="1"/>
    <col min="8720" max="8720" width="12.7109375" style="1" customWidth="1"/>
    <col min="8721" max="8721" width="10.28515625" style="1" customWidth="1"/>
    <col min="8722" max="8731" width="10.85546875" style="1" customWidth="1"/>
    <col min="8732" max="8962" width="11.42578125" style="1"/>
    <col min="8963" max="8963" width="32.7109375" style="1" bestFit="1" customWidth="1"/>
    <col min="8964" max="8964" width="13.7109375" style="1" customWidth="1"/>
    <col min="8965" max="8971" width="12" style="1" customWidth="1"/>
    <col min="8972" max="8972" width="11.85546875" style="1" customWidth="1"/>
    <col min="8973" max="8973" width="10.85546875" style="1" customWidth="1"/>
    <col min="8974" max="8974" width="13.140625" style="1" bestFit="1" customWidth="1"/>
    <col min="8975" max="8975" width="10.85546875" style="1" customWidth="1"/>
    <col min="8976" max="8976" width="12.7109375" style="1" customWidth="1"/>
    <col min="8977" max="8977" width="10.28515625" style="1" customWidth="1"/>
    <col min="8978" max="8987" width="10.85546875" style="1" customWidth="1"/>
    <col min="8988" max="9218" width="11.42578125" style="1"/>
    <col min="9219" max="9219" width="32.7109375" style="1" bestFit="1" customWidth="1"/>
    <col min="9220" max="9220" width="13.7109375" style="1" customWidth="1"/>
    <col min="9221" max="9227" width="12" style="1" customWidth="1"/>
    <col min="9228" max="9228" width="11.85546875" style="1" customWidth="1"/>
    <col min="9229" max="9229" width="10.85546875" style="1" customWidth="1"/>
    <col min="9230" max="9230" width="13.140625" style="1" bestFit="1" customWidth="1"/>
    <col min="9231" max="9231" width="10.85546875" style="1" customWidth="1"/>
    <col min="9232" max="9232" width="12.7109375" style="1" customWidth="1"/>
    <col min="9233" max="9233" width="10.28515625" style="1" customWidth="1"/>
    <col min="9234" max="9243" width="10.85546875" style="1" customWidth="1"/>
    <col min="9244" max="9474" width="11.42578125" style="1"/>
    <col min="9475" max="9475" width="32.7109375" style="1" bestFit="1" customWidth="1"/>
    <col min="9476" max="9476" width="13.7109375" style="1" customWidth="1"/>
    <col min="9477" max="9483" width="12" style="1" customWidth="1"/>
    <col min="9484" max="9484" width="11.85546875" style="1" customWidth="1"/>
    <col min="9485" max="9485" width="10.85546875" style="1" customWidth="1"/>
    <col min="9486" max="9486" width="13.140625" style="1" bestFit="1" customWidth="1"/>
    <col min="9487" max="9487" width="10.85546875" style="1" customWidth="1"/>
    <col min="9488" max="9488" width="12.7109375" style="1" customWidth="1"/>
    <col min="9489" max="9489" width="10.28515625" style="1" customWidth="1"/>
    <col min="9490" max="9499" width="10.85546875" style="1" customWidth="1"/>
    <col min="9500" max="9730" width="11.42578125" style="1"/>
    <col min="9731" max="9731" width="32.7109375" style="1" bestFit="1" customWidth="1"/>
    <col min="9732" max="9732" width="13.7109375" style="1" customWidth="1"/>
    <col min="9733" max="9739" width="12" style="1" customWidth="1"/>
    <col min="9740" max="9740" width="11.85546875" style="1" customWidth="1"/>
    <col min="9741" max="9741" width="10.85546875" style="1" customWidth="1"/>
    <col min="9742" max="9742" width="13.140625" style="1" bestFit="1" customWidth="1"/>
    <col min="9743" max="9743" width="10.85546875" style="1" customWidth="1"/>
    <col min="9744" max="9744" width="12.7109375" style="1" customWidth="1"/>
    <col min="9745" max="9745" width="10.28515625" style="1" customWidth="1"/>
    <col min="9746" max="9755" width="10.85546875" style="1" customWidth="1"/>
    <col min="9756" max="9986" width="11.42578125" style="1"/>
    <col min="9987" max="9987" width="32.7109375" style="1" bestFit="1" customWidth="1"/>
    <col min="9988" max="9988" width="13.7109375" style="1" customWidth="1"/>
    <col min="9989" max="9995" width="12" style="1" customWidth="1"/>
    <col min="9996" max="9996" width="11.85546875" style="1" customWidth="1"/>
    <col min="9997" max="9997" width="10.85546875" style="1" customWidth="1"/>
    <col min="9998" max="9998" width="13.140625" style="1" bestFit="1" customWidth="1"/>
    <col min="9999" max="9999" width="10.85546875" style="1" customWidth="1"/>
    <col min="10000" max="10000" width="12.7109375" style="1" customWidth="1"/>
    <col min="10001" max="10001" width="10.28515625" style="1" customWidth="1"/>
    <col min="10002" max="10011" width="10.85546875" style="1" customWidth="1"/>
    <col min="10012" max="10242" width="11.42578125" style="1"/>
    <col min="10243" max="10243" width="32.7109375" style="1" bestFit="1" customWidth="1"/>
    <col min="10244" max="10244" width="13.7109375" style="1" customWidth="1"/>
    <col min="10245" max="10251" width="12" style="1" customWidth="1"/>
    <col min="10252" max="10252" width="11.85546875" style="1" customWidth="1"/>
    <col min="10253" max="10253" width="10.85546875" style="1" customWidth="1"/>
    <col min="10254" max="10254" width="13.140625" style="1" bestFit="1" customWidth="1"/>
    <col min="10255" max="10255" width="10.85546875" style="1" customWidth="1"/>
    <col min="10256" max="10256" width="12.7109375" style="1" customWidth="1"/>
    <col min="10257" max="10257" width="10.28515625" style="1" customWidth="1"/>
    <col min="10258" max="10267" width="10.85546875" style="1" customWidth="1"/>
    <col min="10268" max="10498" width="11.42578125" style="1"/>
    <col min="10499" max="10499" width="32.7109375" style="1" bestFit="1" customWidth="1"/>
    <col min="10500" max="10500" width="13.7109375" style="1" customWidth="1"/>
    <col min="10501" max="10507" width="12" style="1" customWidth="1"/>
    <col min="10508" max="10508" width="11.85546875" style="1" customWidth="1"/>
    <col min="10509" max="10509" width="10.85546875" style="1" customWidth="1"/>
    <col min="10510" max="10510" width="13.140625" style="1" bestFit="1" customWidth="1"/>
    <col min="10511" max="10511" width="10.85546875" style="1" customWidth="1"/>
    <col min="10512" max="10512" width="12.7109375" style="1" customWidth="1"/>
    <col min="10513" max="10513" width="10.28515625" style="1" customWidth="1"/>
    <col min="10514" max="10523" width="10.85546875" style="1" customWidth="1"/>
    <col min="10524" max="10754" width="11.42578125" style="1"/>
    <col min="10755" max="10755" width="32.7109375" style="1" bestFit="1" customWidth="1"/>
    <col min="10756" max="10756" width="13.7109375" style="1" customWidth="1"/>
    <col min="10757" max="10763" width="12" style="1" customWidth="1"/>
    <col min="10764" max="10764" width="11.85546875" style="1" customWidth="1"/>
    <col min="10765" max="10765" width="10.85546875" style="1" customWidth="1"/>
    <col min="10766" max="10766" width="13.140625" style="1" bestFit="1" customWidth="1"/>
    <col min="10767" max="10767" width="10.85546875" style="1" customWidth="1"/>
    <col min="10768" max="10768" width="12.7109375" style="1" customWidth="1"/>
    <col min="10769" max="10769" width="10.28515625" style="1" customWidth="1"/>
    <col min="10770" max="10779" width="10.85546875" style="1" customWidth="1"/>
    <col min="10780" max="11010" width="11.42578125" style="1"/>
    <col min="11011" max="11011" width="32.7109375" style="1" bestFit="1" customWidth="1"/>
    <col min="11012" max="11012" width="13.7109375" style="1" customWidth="1"/>
    <col min="11013" max="11019" width="12" style="1" customWidth="1"/>
    <col min="11020" max="11020" width="11.85546875" style="1" customWidth="1"/>
    <col min="11021" max="11021" width="10.85546875" style="1" customWidth="1"/>
    <col min="11022" max="11022" width="13.140625" style="1" bestFit="1" customWidth="1"/>
    <col min="11023" max="11023" width="10.85546875" style="1" customWidth="1"/>
    <col min="11024" max="11024" width="12.7109375" style="1" customWidth="1"/>
    <col min="11025" max="11025" width="10.28515625" style="1" customWidth="1"/>
    <col min="11026" max="11035" width="10.85546875" style="1" customWidth="1"/>
    <col min="11036" max="11266" width="11.42578125" style="1"/>
    <col min="11267" max="11267" width="32.7109375" style="1" bestFit="1" customWidth="1"/>
    <col min="11268" max="11268" width="13.7109375" style="1" customWidth="1"/>
    <col min="11269" max="11275" width="12" style="1" customWidth="1"/>
    <col min="11276" max="11276" width="11.85546875" style="1" customWidth="1"/>
    <col min="11277" max="11277" width="10.85546875" style="1" customWidth="1"/>
    <col min="11278" max="11278" width="13.140625" style="1" bestFit="1" customWidth="1"/>
    <col min="11279" max="11279" width="10.85546875" style="1" customWidth="1"/>
    <col min="11280" max="11280" width="12.7109375" style="1" customWidth="1"/>
    <col min="11281" max="11281" width="10.28515625" style="1" customWidth="1"/>
    <col min="11282" max="11291" width="10.85546875" style="1" customWidth="1"/>
    <col min="11292" max="11522" width="11.42578125" style="1"/>
    <col min="11523" max="11523" width="32.7109375" style="1" bestFit="1" customWidth="1"/>
    <col min="11524" max="11524" width="13.7109375" style="1" customWidth="1"/>
    <col min="11525" max="11531" width="12" style="1" customWidth="1"/>
    <col min="11532" max="11532" width="11.85546875" style="1" customWidth="1"/>
    <col min="11533" max="11533" width="10.85546875" style="1" customWidth="1"/>
    <col min="11534" max="11534" width="13.140625" style="1" bestFit="1" customWidth="1"/>
    <col min="11535" max="11535" width="10.85546875" style="1" customWidth="1"/>
    <col min="11536" max="11536" width="12.7109375" style="1" customWidth="1"/>
    <col min="11537" max="11537" width="10.28515625" style="1" customWidth="1"/>
    <col min="11538" max="11547" width="10.85546875" style="1" customWidth="1"/>
    <col min="11548" max="11778" width="11.42578125" style="1"/>
    <col min="11779" max="11779" width="32.7109375" style="1" bestFit="1" customWidth="1"/>
    <col min="11780" max="11780" width="13.7109375" style="1" customWidth="1"/>
    <col min="11781" max="11787" width="12" style="1" customWidth="1"/>
    <col min="11788" max="11788" width="11.85546875" style="1" customWidth="1"/>
    <col min="11789" max="11789" width="10.85546875" style="1" customWidth="1"/>
    <col min="11790" max="11790" width="13.140625" style="1" bestFit="1" customWidth="1"/>
    <col min="11791" max="11791" width="10.85546875" style="1" customWidth="1"/>
    <col min="11792" max="11792" width="12.7109375" style="1" customWidth="1"/>
    <col min="11793" max="11793" width="10.28515625" style="1" customWidth="1"/>
    <col min="11794" max="11803" width="10.85546875" style="1" customWidth="1"/>
    <col min="11804" max="12034" width="11.42578125" style="1"/>
    <col min="12035" max="12035" width="32.7109375" style="1" bestFit="1" customWidth="1"/>
    <col min="12036" max="12036" width="13.7109375" style="1" customWidth="1"/>
    <col min="12037" max="12043" width="12" style="1" customWidth="1"/>
    <col min="12044" max="12044" width="11.85546875" style="1" customWidth="1"/>
    <col min="12045" max="12045" width="10.85546875" style="1" customWidth="1"/>
    <col min="12046" max="12046" width="13.140625" style="1" bestFit="1" customWidth="1"/>
    <col min="12047" max="12047" width="10.85546875" style="1" customWidth="1"/>
    <col min="12048" max="12048" width="12.7109375" style="1" customWidth="1"/>
    <col min="12049" max="12049" width="10.28515625" style="1" customWidth="1"/>
    <col min="12050" max="12059" width="10.85546875" style="1" customWidth="1"/>
    <col min="12060" max="12290" width="11.42578125" style="1"/>
    <col min="12291" max="12291" width="32.7109375" style="1" bestFit="1" customWidth="1"/>
    <col min="12292" max="12292" width="13.7109375" style="1" customWidth="1"/>
    <col min="12293" max="12299" width="12" style="1" customWidth="1"/>
    <col min="12300" max="12300" width="11.85546875" style="1" customWidth="1"/>
    <col min="12301" max="12301" width="10.85546875" style="1" customWidth="1"/>
    <col min="12302" max="12302" width="13.140625" style="1" bestFit="1" customWidth="1"/>
    <col min="12303" max="12303" width="10.85546875" style="1" customWidth="1"/>
    <col min="12304" max="12304" width="12.7109375" style="1" customWidth="1"/>
    <col min="12305" max="12305" width="10.28515625" style="1" customWidth="1"/>
    <col min="12306" max="12315" width="10.85546875" style="1" customWidth="1"/>
    <col min="12316" max="12546" width="11.42578125" style="1"/>
    <col min="12547" max="12547" width="32.7109375" style="1" bestFit="1" customWidth="1"/>
    <col min="12548" max="12548" width="13.7109375" style="1" customWidth="1"/>
    <col min="12549" max="12555" width="12" style="1" customWidth="1"/>
    <col min="12556" max="12556" width="11.85546875" style="1" customWidth="1"/>
    <col min="12557" max="12557" width="10.85546875" style="1" customWidth="1"/>
    <col min="12558" max="12558" width="13.140625" style="1" bestFit="1" customWidth="1"/>
    <col min="12559" max="12559" width="10.85546875" style="1" customWidth="1"/>
    <col min="12560" max="12560" width="12.7109375" style="1" customWidth="1"/>
    <col min="12561" max="12561" width="10.28515625" style="1" customWidth="1"/>
    <col min="12562" max="12571" width="10.85546875" style="1" customWidth="1"/>
    <col min="12572" max="12802" width="11.42578125" style="1"/>
    <col min="12803" max="12803" width="32.7109375" style="1" bestFit="1" customWidth="1"/>
    <col min="12804" max="12804" width="13.7109375" style="1" customWidth="1"/>
    <col min="12805" max="12811" width="12" style="1" customWidth="1"/>
    <col min="12812" max="12812" width="11.85546875" style="1" customWidth="1"/>
    <col min="12813" max="12813" width="10.85546875" style="1" customWidth="1"/>
    <col min="12814" max="12814" width="13.140625" style="1" bestFit="1" customWidth="1"/>
    <col min="12815" max="12815" width="10.85546875" style="1" customWidth="1"/>
    <col min="12816" max="12816" width="12.7109375" style="1" customWidth="1"/>
    <col min="12817" max="12817" width="10.28515625" style="1" customWidth="1"/>
    <col min="12818" max="12827" width="10.85546875" style="1" customWidth="1"/>
    <col min="12828" max="13058" width="11.42578125" style="1"/>
    <col min="13059" max="13059" width="32.7109375" style="1" bestFit="1" customWidth="1"/>
    <col min="13060" max="13060" width="13.7109375" style="1" customWidth="1"/>
    <col min="13061" max="13067" width="12" style="1" customWidth="1"/>
    <col min="13068" max="13068" width="11.85546875" style="1" customWidth="1"/>
    <col min="13069" max="13069" width="10.85546875" style="1" customWidth="1"/>
    <col min="13070" max="13070" width="13.140625" style="1" bestFit="1" customWidth="1"/>
    <col min="13071" max="13071" width="10.85546875" style="1" customWidth="1"/>
    <col min="13072" max="13072" width="12.7109375" style="1" customWidth="1"/>
    <col min="13073" max="13073" width="10.28515625" style="1" customWidth="1"/>
    <col min="13074" max="13083" width="10.85546875" style="1" customWidth="1"/>
    <col min="13084" max="13314" width="11.42578125" style="1"/>
    <col min="13315" max="13315" width="32.7109375" style="1" bestFit="1" customWidth="1"/>
    <col min="13316" max="13316" width="13.7109375" style="1" customWidth="1"/>
    <col min="13317" max="13323" width="12" style="1" customWidth="1"/>
    <col min="13324" max="13324" width="11.85546875" style="1" customWidth="1"/>
    <col min="13325" max="13325" width="10.85546875" style="1" customWidth="1"/>
    <col min="13326" max="13326" width="13.140625" style="1" bestFit="1" customWidth="1"/>
    <col min="13327" max="13327" width="10.85546875" style="1" customWidth="1"/>
    <col min="13328" max="13328" width="12.7109375" style="1" customWidth="1"/>
    <col min="13329" max="13329" width="10.28515625" style="1" customWidth="1"/>
    <col min="13330" max="13339" width="10.85546875" style="1" customWidth="1"/>
    <col min="13340" max="13570" width="11.42578125" style="1"/>
    <col min="13571" max="13571" width="32.7109375" style="1" bestFit="1" customWidth="1"/>
    <col min="13572" max="13572" width="13.7109375" style="1" customWidth="1"/>
    <col min="13573" max="13579" width="12" style="1" customWidth="1"/>
    <col min="13580" max="13580" width="11.85546875" style="1" customWidth="1"/>
    <col min="13581" max="13581" width="10.85546875" style="1" customWidth="1"/>
    <col min="13582" max="13582" width="13.140625" style="1" bestFit="1" customWidth="1"/>
    <col min="13583" max="13583" width="10.85546875" style="1" customWidth="1"/>
    <col min="13584" max="13584" width="12.7109375" style="1" customWidth="1"/>
    <col min="13585" max="13585" width="10.28515625" style="1" customWidth="1"/>
    <col min="13586" max="13595" width="10.85546875" style="1" customWidth="1"/>
    <col min="13596" max="13826" width="11.42578125" style="1"/>
    <col min="13827" max="13827" width="32.7109375" style="1" bestFit="1" customWidth="1"/>
    <col min="13828" max="13828" width="13.7109375" style="1" customWidth="1"/>
    <col min="13829" max="13835" width="12" style="1" customWidth="1"/>
    <col min="13836" max="13836" width="11.85546875" style="1" customWidth="1"/>
    <col min="13837" max="13837" width="10.85546875" style="1" customWidth="1"/>
    <col min="13838" max="13838" width="13.140625" style="1" bestFit="1" customWidth="1"/>
    <col min="13839" max="13839" width="10.85546875" style="1" customWidth="1"/>
    <col min="13840" max="13840" width="12.7109375" style="1" customWidth="1"/>
    <col min="13841" max="13841" width="10.28515625" style="1" customWidth="1"/>
    <col min="13842" max="13851" width="10.85546875" style="1" customWidth="1"/>
    <col min="13852" max="14082" width="11.42578125" style="1"/>
    <col min="14083" max="14083" width="32.7109375" style="1" bestFit="1" customWidth="1"/>
    <col min="14084" max="14084" width="13.7109375" style="1" customWidth="1"/>
    <col min="14085" max="14091" width="12" style="1" customWidth="1"/>
    <col min="14092" max="14092" width="11.85546875" style="1" customWidth="1"/>
    <col min="14093" max="14093" width="10.85546875" style="1" customWidth="1"/>
    <col min="14094" max="14094" width="13.140625" style="1" bestFit="1" customWidth="1"/>
    <col min="14095" max="14095" width="10.85546875" style="1" customWidth="1"/>
    <col min="14096" max="14096" width="12.7109375" style="1" customWidth="1"/>
    <col min="14097" max="14097" width="10.28515625" style="1" customWidth="1"/>
    <col min="14098" max="14107" width="10.85546875" style="1" customWidth="1"/>
    <col min="14108" max="14338" width="11.42578125" style="1"/>
    <col min="14339" max="14339" width="32.7109375" style="1" bestFit="1" customWidth="1"/>
    <col min="14340" max="14340" width="13.7109375" style="1" customWidth="1"/>
    <col min="14341" max="14347" width="12" style="1" customWidth="1"/>
    <col min="14348" max="14348" width="11.85546875" style="1" customWidth="1"/>
    <col min="14349" max="14349" width="10.85546875" style="1" customWidth="1"/>
    <col min="14350" max="14350" width="13.140625" style="1" bestFit="1" customWidth="1"/>
    <col min="14351" max="14351" width="10.85546875" style="1" customWidth="1"/>
    <col min="14352" max="14352" width="12.7109375" style="1" customWidth="1"/>
    <col min="14353" max="14353" width="10.28515625" style="1" customWidth="1"/>
    <col min="14354" max="14363" width="10.85546875" style="1" customWidth="1"/>
    <col min="14364" max="14594" width="11.42578125" style="1"/>
    <col min="14595" max="14595" width="32.7109375" style="1" bestFit="1" customWidth="1"/>
    <col min="14596" max="14596" width="13.7109375" style="1" customWidth="1"/>
    <col min="14597" max="14603" width="12" style="1" customWidth="1"/>
    <col min="14604" max="14604" width="11.85546875" style="1" customWidth="1"/>
    <col min="14605" max="14605" width="10.85546875" style="1" customWidth="1"/>
    <col min="14606" max="14606" width="13.140625" style="1" bestFit="1" customWidth="1"/>
    <col min="14607" max="14607" width="10.85546875" style="1" customWidth="1"/>
    <col min="14608" max="14608" width="12.7109375" style="1" customWidth="1"/>
    <col min="14609" max="14609" width="10.28515625" style="1" customWidth="1"/>
    <col min="14610" max="14619" width="10.85546875" style="1" customWidth="1"/>
    <col min="14620" max="14850" width="11.42578125" style="1"/>
    <col min="14851" max="14851" width="32.7109375" style="1" bestFit="1" customWidth="1"/>
    <col min="14852" max="14852" width="13.7109375" style="1" customWidth="1"/>
    <col min="14853" max="14859" width="12" style="1" customWidth="1"/>
    <col min="14860" max="14860" width="11.85546875" style="1" customWidth="1"/>
    <col min="14861" max="14861" width="10.85546875" style="1" customWidth="1"/>
    <col min="14862" max="14862" width="13.140625" style="1" bestFit="1" customWidth="1"/>
    <col min="14863" max="14863" width="10.85546875" style="1" customWidth="1"/>
    <col min="14864" max="14864" width="12.7109375" style="1" customWidth="1"/>
    <col min="14865" max="14865" width="10.28515625" style="1" customWidth="1"/>
    <col min="14866" max="14875" width="10.85546875" style="1" customWidth="1"/>
    <col min="14876" max="15106" width="11.42578125" style="1"/>
    <col min="15107" max="15107" width="32.7109375" style="1" bestFit="1" customWidth="1"/>
    <col min="15108" max="15108" width="13.7109375" style="1" customWidth="1"/>
    <col min="15109" max="15115" width="12" style="1" customWidth="1"/>
    <col min="15116" max="15116" width="11.85546875" style="1" customWidth="1"/>
    <col min="15117" max="15117" width="10.85546875" style="1" customWidth="1"/>
    <col min="15118" max="15118" width="13.140625" style="1" bestFit="1" customWidth="1"/>
    <col min="15119" max="15119" width="10.85546875" style="1" customWidth="1"/>
    <col min="15120" max="15120" width="12.7109375" style="1" customWidth="1"/>
    <col min="15121" max="15121" width="10.28515625" style="1" customWidth="1"/>
    <col min="15122" max="15131" width="10.85546875" style="1" customWidth="1"/>
    <col min="15132" max="15362" width="11.42578125" style="1"/>
    <col min="15363" max="15363" width="32.7109375" style="1" bestFit="1" customWidth="1"/>
    <col min="15364" max="15364" width="13.7109375" style="1" customWidth="1"/>
    <col min="15365" max="15371" width="12" style="1" customWidth="1"/>
    <col min="15372" max="15372" width="11.85546875" style="1" customWidth="1"/>
    <col min="15373" max="15373" width="10.85546875" style="1" customWidth="1"/>
    <col min="15374" max="15374" width="13.140625" style="1" bestFit="1" customWidth="1"/>
    <col min="15375" max="15375" width="10.85546875" style="1" customWidth="1"/>
    <col min="15376" max="15376" width="12.7109375" style="1" customWidth="1"/>
    <col min="15377" max="15377" width="10.28515625" style="1" customWidth="1"/>
    <col min="15378" max="15387" width="10.85546875" style="1" customWidth="1"/>
    <col min="15388" max="15618" width="11.42578125" style="1"/>
    <col min="15619" max="15619" width="32.7109375" style="1" bestFit="1" customWidth="1"/>
    <col min="15620" max="15620" width="13.7109375" style="1" customWidth="1"/>
    <col min="15621" max="15627" width="12" style="1" customWidth="1"/>
    <col min="15628" max="15628" width="11.85546875" style="1" customWidth="1"/>
    <col min="15629" max="15629" width="10.85546875" style="1" customWidth="1"/>
    <col min="15630" max="15630" width="13.140625" style="1" bestFit="1" customWidth="1"/>
    <col min="15631" max="15631" width="10.85546875" style="1" customWidth="1"/>
    <col min="15632" max="15632" width="12.7109375" style="1" customWidth="1"/>
    <col min="15633" max="15633" width="10.28515625" style="1" customWidth="1"/>
    <col min="15634" max="15643" width="10.85546875" style="1" customWidth="1"/>
    <col min="15644" max="15874" width="11.42578125" style="1"/>
    <col min="15875" max="15875" width="32.7109375" style="1" bestFit="1" customWidth="1"/>
    <col min="15876" max="15876" width="13.7109375" style="1" customWidth="1"/>
    <col min="15877" max="15883" width="12" style="1" customWidth="1"/>
    <col min="15884" max="15884" width="11.85546875" style="1" customWidth="1"/>
    <col min="15885" max="15885" width="10.85546875" style="1" customWidth="1"/>
    <col min="15886" max="15886" width="13.140625" style="1" bestFit="1" customWidth="1"/>
    <col min="15887" max="15887" width="10.85546875" style="1" customWidth="1"/>
    <col min="15888" max="15888" width="12.7109375" style="1" customWidth="1"/>
    <col min="15889" max="15889" width="10.28515625" style="1" customWidth="1"/>
    <col min="15890" max="15899" width="10.85546875" style="1" customWidth="1"/>
    <col min="15900" max="16130" width="11.42578125" style="1"/>
    <col min="16131" max="16131" width="32.7109375" style="1" bestFit="1" customWidth="1"/>
    <col min="16132" max="16132" width="13.7109375" style="1" customWidth="1"/>
    <col min="16133" max="16139" width="12" style="1" customWidth="1"/>
    <col min="16140" max="16140" width="11.85546875" style="1" customWidth="1"/>
    <col min="16141" max="16141" width="10.85546875" style="1" customWidth="1"/>
    <col min="16142" max="16142" width="13.140625" style="1" bestFit="1" customWidth="1"/>
    <col min="16143" max="16143" width="10.85546875" style="1" customWidth="1"/>
    <col min="16144" max="16144" width="12.7109375" style="1" customWidth="1"/>
    <col min="16145" max="16145" width="10.28515625" style="1" customWidth="1"/>
    <col min="16146" max="16155" width="10.85546875" style="1" customWidth="1"/>
    <col min="16156" max="16384" width="11.42578125" style="1"/>
  </cols>
  <sheetData>
    <row r="2" spans="1:77" ht="47.25" customHeight="1" x14ac:dyDescent="0.25">
      <c r="B2" s="255" t="str">
        <f>'Fitxa Tècnica'!B2:O2</f>
        <v>ESCOLA POLITÈCNICA SUPERIOR D'ENGINYERIA DE VILANOVA I LA GELTRÚ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4" spans="1:77" ht="18.75" customHeight="1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77" ht="33.75" customHeight="1" thickBot="1" x14ac:dyDescent="0.3">
      <c r="B5" s="24" t="s">
        <v>111</v>
      </c>
      <c r="C5" s="25"/>
      <c r="D5" s="25"/>
      <c r="E5" s="26"/>
      <c r="F5" s="7"/>
      <c r="G5" s="7"/>
      <c r="H5" s="7"/>
      <c r="I5" s="7"/>
      <c r="J5" s="7"/>
      <c r="K5" s="7"/>
    </row>
    <row r="6" spans="1:77" ht="18.75" customHeight="1" x14ac:dyDescent="0.25">
      <c r="C6" s="6"/>
    </row>
    <row r="7" spans="1:77" s="193" customFormat="1" ht="18.75" customHeight="1" x14ac:dyDescent="0.25">
      <c r="C7" s="6"/>
    </row>
    <row r="8" spans="1:77" s="193" customFormat="1" ht="18.75" customHeight="1" x14ac:dyDescent="0.25">
      <c r="C8" s="6"/>
    </row>
    <row r="9" spans="1:77" ht="18.75" customHeight="1" x14ac:dyDescent="0.25">
      <c r="C9" s="6"/>
    </row>
    <row r="10" spans="1:77" ht="18.75" customHeight="1" x14ac:dyDescent="0.25">
      <c r="C10" s="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</row>
    <row r="11" spans="1:77" customFormat="1" ht="32.25" thickBot="1" x14ac:dyDescent="0.55000000000000004">
      <c r="A11" s="192"/>
      <c r="B11" s="22" t="s">
        <v>218</v>
      </c>
      <c r="C11" s="23"/>
      <c r="D11" s="17"/>
      <c r="E11" s="17"/>
      <c r="F11" s="15"/>
      <c r="G11" s="15"/>
      <c r="H11" s="15"/>
      <c r="I11" s="15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</row>
    <row r="12" spans="1:77" ht="18.75" customHeight="1" x14ac:dyDescent="0.25">
      <c r="C12" s="6"/>
    </row>
    <row r="13" spans="1:77" ht="18.75" customHeight="1" x14ac:dyDescent="0.25">
      <c r="C13" s="6"/>
    </row>
    <row r="14" spans="1:77" ht="18.75" customHeight="1" x14ac:dyDescent="0.25">
      <c r="C14" s="16" t="s">
        <v>116</v>
      </c>
    </row>
    <row r="16" spans="1:77" s="3" customFormat="1" ht="18.75" customHeight="1" x14ac:dyDescent="0.25">
      <c r="C16" s="19"/>
      <c r="D16" s="240" t="s">
        <v>0</v>
      </c>
      <c r="E16" s="241"/>
      <c r="F16" s="242"/>
      <c r="G16" s="289" t="s">
        <v>104</v>
      </c>
      <c r="H16" s="290"/>
      <c r="I16" s="290"/>
      <c r="J16" s="295"/>
      <c r="K16" s="289" t="s">
        <v>117</v>
      </c>
      <c r="L16" s="290"/>
      <c r="M16" s="290"/>
      <c r="N16" s="290"/>
      <c r="O16" s="290"/>
      <c r="P16" s="290"/>
      <c r="Q16" s="290"/>
      <c r="R16" s="291"/>
      <c r="S16" s="2"/>
      <c r="T16" s="2"/>
      <c r="U16" s="2"/>
      <c r="V16" s="2"/>
    </row>
    <row r="17" spans="1:25" s="3" customFormat="1" ht="27.75" customHeight="1" x14ac:dyDescent="0.25">
      <c r="C17" s="20"/>
      <c r="D17" s="241"/>
      <c r="E17" s="241" t="s">
        <v>0</v>
      </c>
      <c r="F17" s="242"/>
      <c r="G17" s="292"/>
      <c r="H17" s="293"/>
      <c r="I17" s="293"/>
      <c r="J17" s="296"/>
      <c r="K17" s="292"/>
      <c r="L17" s="293"/>
      <c r="M17" s="293"/>
      <c r="N17" s="293"/>
      <c r="O17" s="293"/>
      <c r="P17" s="293"/>
      <c r="Q17" s="293"/>
      <c r="R17" s="294"/>
      <c r="S17" s="2"/>
      <c r="T17" s="2"/>
      <c r="U17" s="2"/>
      <c r="V17" s="2"/>
    </row>
    <row r="18" spans="1:25" s="3" customFormat="1" ht="18.75" customHeight="1" x14ac:dyDescent="0.25">
      <c r="C18" s="20"/>
      <c r="D18" s="297" t="s">
        <v>2</v>
      </c>
      <c r="E18" s="299" t="s">
        <v>3</v>
      </c>
      <c r="F18" s="301" t="s">
        <v>4</v>
      </c>
      <c r="G18" s="286" t="s">
        <v>5</v>
      </c>
      <c r="H18" s="287"/>
      <c r="I18" s="288" t="s">
        <v>6</v>
      </c>
      <c r="J18" s="303"/>
      <c r="K18" s="286" t="s">
        <v>112</v>
      </c>
      <c r="L18" s="287"/>
      <c r="M18" s="288" t="s">
        <v>113</v>
      </c>
      <c r="N18" s="287"/>
      <c r="O18" s="288" t="s">
        <v>114</v>
      </c>
      <c r="P18" s="287"/>
      <c r="Q18" s="288" t="s">
        <v>115</v>
      </c>
      <c r="R18" s="287"/>
      <c r="S18" s="2"/>
      <c r="T18" s="2"/>
      <c r="U18" s="2"/>
      <c r="V18" s="2"/>
      <c r="W18" s="2"/>
      <c r="X18" s="2"/>
      <c r="Y18" s="2"/>
    </row>
    <row r="19" spans="1:25" s="3" customFormat="1" ht="18.75" customHeight="1" x14ac:dyDescent="0.25">
      <c r="C19" s="21"/>
      <c r="D19" s="298"/>
      <c r="E19" s="300"/>
      <c r="F19" s="302"/>
      <c r="G19" s="178" t="s">
        <v>1</v>
      </c>
      <c r="H19" s="171" t="s">
        <v>7</v>
      </c>
      <c r="I19" s="171" t="s">
        <v>1</v>
      </c>
      <c r="J19" s="179" t="s">
        <v>7</v>
      </c>
      <c r="K19" s="167" t="s">
        <v>1</v>
      </c>
      <c r="L19" s="10" t="s">
        <v>7</v>
      </c>
      <c r="M19" s="10" t="s">
        <v>1</v>
      </c>
      <c r="N19" s="10" t="s">
        <v>7</v>
      </c>
      <c r="O19" s="10" t="s">
        <v>1</v>
      </c>
      <c r="P19" s="10" t="s">
        <v>7</v>
      </c>
      <c r="Q19" s="10" t="s">
        <v>1</v>
      </c>
      <c r="R19" s="10" t="s">
        <v>7</v>
      </c>
      <c r="S19" s="2"/>
      <c r="T19" s="2"/>
      <c r="U19" s="2"/>
      <c r="V19" s="2"/>
    </row>
    <row r="20" spans="1:25" s="3" customFormat="1" ht="35.25" customHeight="1" x14ac:dyDescent="0.25">
      <c r="C20" s="162" t="str">
        <f>'Fitxa Tècnica'!$D$21</f>
        <v>GRAU EN ELECTRÒNICA INDUSTRIAL I AUTOMÀTICA</v>
      </c>
      <c r="D20" s="155">
        <v>15</v>
      </c>
      <c r="E20" s="153">
        <v>12</v>
      </c>
      <c r="F20" s="176">
        <f>E20/D20</f>
        <v>0.8</v>
      </c>
      <c r="G20" s="180">
        <v>1</v>
      </c>
      <c r="H20" s="159">
        <f>G20/E20</f>
        <v>8.3333333333333329E-2</v>
      </c>
      <c r="I20" s="151">
        <v>11</v>
      </c>
      <c r="J20" s="176">
        <f>I20/E20</f>
        <v>0.91666666666666663</v>
      </c>
      <c r="K20" s="168">
        <v>0</v>
      </c>
      <c r="L20" s="157">
        <f>K20/E$20</f>
        <v>0</v>
      </c>
      <c r="M20" s="150">
        <v>9</v>
      </c>
      <c r="N20" s="157">
        <f>M20/$E20</f>
        <v>0.75</v>
      </c>
      <c r="O20" s="150">
        <v>3</v>
      </c>
      <c r="P20" s="157">
        <f>O20/$E20</f>
        <v>0.25</v>
      </c>
      <c r="Q20" s="150">
        <v>0</v>
      </c>
      <c r="R20" s="157">
        <f>Q20/$E20</f>
        <v>0</v>
      </c>
      <c r="S20" s="2"/>
      <c r="T20" s="2"/>
      <c r="U20" s="2"/>
      <c r="V20" s="2"/>
    </row>
    <row r="21" spans="1:25" ht="35.25" customHeight="1" x14ac:dyDescent="0.25">
      <c r="C21" s="162" t="str">
        <f>'Fitxa Tècnica'!$D$22</f>
        <v>GRAU EN ENGINYERIA DE DISSENY INDUSTRIAL I DESENVOLUPAMENT DEL PRODUCTE</v>
      </c>
      <c r="D21" s="155">
        <v>19</v>
      </c>
      <c r="E21" s="153">
        <v>17</v>
      </c>
      <c r="F21" s="176">
        <f>E21/D21</f>
        <v>0.89473684210526316</v>
      </c>
      <c r="G21" s="180">
        <v>8</v>
      </c>
      <c r="H21" s="159">
        <f>G21/E21</f>
        <v>0.47058823529411764</v>
      </c>
      <c r="I21" s="151">
        <v>9</v>
      </c>
      <c r="J21" s="176">
        <f>I21/E21</f>
        <v>0.52941176470588236</v>
      </c>
      <c r="K21" s="168">
        <v>0</v>
      </c>
      <c r="L21" s="157">
        <f t="shared" ref="L21:L23" si="0">K21/E$20</f>
        <v>0</v>
      </c>
      <c r="M21" s="150">
        <v>13</v>
      </c>
      <c r="N21" s="157">
        <f t="shared" ref="N21:P23" si="1">M21/$E21</f>
        <v>0.76470588235294112</v>
      </c>
      <c r="O21" s="150">
        <v>1</v>
      </c>
      <c r="P21" s="157">
        <f t="shared" si="1"/>
        <v>5.8823529411764705E-2</v>
      </c>
      <c r="Q21" s="150">
        <v>3</v>
      </c>
      <c r="R21" s="157">
        <f t="shared" ref="R21" si="2">Q21/$E21</f>
        <v>0.17647058823529413</v>
      </c>
      <c r="S21" s="4"/>
      <c r="T21" s="4"/>
      <c r="U21" s="4"/>
      <c r="V21" s="4"/>
    </row>
    <row r="22" spans="1:25" ht="35.25" customHeight="1" x14ac:dyDescent="0.25">
      <c r="C22" s="162" t="str">
        <f>'Fitxa Tècnica'!$D$23</f>
        <v>GRAU EN ENGINYERIA ELÈCTRICA</v>
      </c>
      <c r="D22" s="155">
        <v>6</v>
      </c>
      <c r="E22" s="153">
        <v>4</v>
      </c>
      <c r="F22" s="176">
        <f>E22/D22</f>
        <v>0.66666666666666663</v>
      </c>
      <c r="G22" s="180">
        <v>0</v>
      </c>
      <c r="H22" s="159">
        <f>G22/E22</f>
        <v>0</v>
      </c>
      <c r="I22" s="151">
        <v>4</v>
      </c>
      <c r="J22" s="176">
        <f>I22/E22</f>
        <v>1</v>
      </c>
      <c r="K22" s="168">
        <v>0</v>
      </c>
      <c r="L22" s="157">
        <f t="shared" si="0"/>
        <v>0</v>
      </c>
      <c r="M22" s="150">
        <v>0</v>
      </c>
      <c r="N22" s="157">
        <f t="shared" si="1"/>
        <v>0</v>
      </c>
      <c r="O22" s="150">
        <v>4</v>
      </c>
      <c r="P22" s="157">
        <f t="shared" si="1"/>
        <v>1</v>
      </c>
      <c r="Q22" s="150">
        <v>0</v>
      </c>
      <c r="R22" s="157">
        <f t="shared" ref="R22" si="3">Q22/$E22</f>
        <v>0</v>
      </c>
      <c r="S22" s="4"/>
      <c r="T22" s="4"/>
      <c r="U22" s="4"/>
      <c r="V22" s="4"/>
    </row>
    <row r="23" spans="1:25" ht="35.25" customHeight="1" x14ac:dyDescent="0.25">
      <c r="C23" s="163" t="str">
        <f>'Fitxa Tècnica'!$D$24</f>
        <v>GRAU EN ENGINYERIA MECÀNICA</v>
      </c>
      <c r="D23" s="155">
        <v>15</v>
      </c>
      <c r="E23" s="153">
        <v>12</v>
      </c>
      <c r="F23" s="176">
        <f>E23/D23</f>
        <v>0.8</v>
      </c>
      <c r="G23" s="180">
        <v>1</v>
      </c>
      <c r="H23" s="159">
        <f>G23/E23</f>
        <v>8.3333333333333329E-2</v>
      </c>
      <c r="I23" s="151">
        <v>11</v>
      </c>
      <c r="J23" s="176">
        <f>I23/E23</f>
        <v>0.91666666666666663</v>
      </c>
      <c r="K23" s="168">
        <v>0</v>
      </c>
      <c r="L23" s="157">
        <f t="shared" si="0"/>
        <v>0</v>
      </c>
      <c r="M23" s="151">
        <v>10</v>
      </c>
      <c r="N23" s="157">
        <f t="shared" si="1"/>
        <v>0.83333333333333337</v>
      </c>
      <c r="O23" s="151">
        <v>2</v>
      </c>
      <c r="P23" s="157">
        <f t="shared" si="1"/>
        <v>0.16666666666666666</v>
      </c>
      <c r="Q23" s="151">
        <v>0</v>
      </c>
      <c r="R23" s="157">
        <f t="shared" ref="R23" si="4">Q23/$E23</f>
        <v>0</v>
      </c>
      <c r="S23" s="4"/>
      <c r="T23" s="4"/>
      <c r="U23" s="4"/>
      <c r="V23" s="4"/>
    </row>
    <row r="24" spans="1:25" customFormat="1" ht="5.25" customHeight="1" x14ac:dyDescent="0.25">
      <c r="A24" s="192"/>
      <c r="C24" s="164"/>
      <c r="D24" s="247"/>
      <c r="E24" s="173"/>
      <c r="F24" s="174"/>
      <c r="G24" s="181"/>
      <c r="H24" s="173"/>
      <c r="I24" s="173"/>
      <c r="J24" s="174"/>
      <c r="K24" s="154"/>
      <c r="L24" s="154"/>
      <c r="M24" s="154"/>
      <c r="N24" s="154"/>
      <c r="O24" s="154"/>
      <c r="P24" s="154"/>
      <c r="Q24" s="154"/>
      <c r="R24" s="154"/>
    </row>
    <row r="25" spans="1:25" s="3" customFormat="1" ht="27" customHeight="1" x14ac:dyDescent="0.25">
      <c r="C25" s="163" t="s">
        <v>85</v>
      </c>
      <c r="D25" s="155">
        <f>SUM(D20:D23)</f>
        <v>55</v>
      </c>
      <c r="E25" s="156">
        <f>SUM(E20:E23)</f>
        <v>45</v>
      </c>
      <c r="F25" s="177">
        <f>E25/D25</f>
        <v>0.81818181818181823</v>
      </c>
      <c r="G25" s="182">
        <f>SUM(G20:G23)</f>
        <v>10</v>
      </c>
      <c r="H25" s="161">
        <f>G25/E25</f>
        <v>0.22222222222222221</v>
      </c>
      <c r="I25" s="155">
        <f>SUM(I20:I23)</f>
        <v>35</v>
      </c>
      <c r="J25" s="177">
        <f>I25/E25</f>
        <v>0.77777777777777779</v>
      </c>
      <c r="K25" s="169">
        <f>SUM(K20:K23)</f>
        <v>0</v>
      </c>
      <c r="L25" s="161">
        <f>K25/I25</f>
        <v>0</v>
      </c>
      <c r="M25" s="155">
        <f>SUM(M20:M23)</f>
        <v>32</v>
      </c>
      <c r="N25" s="160">
        <f>M25/I25</f>
        <v>0.91428571428571426</v>
      </c>
      <c r="O25" s="155">
        <f>SUM(O20:O23)</f>
        <v>10</v>
      </c>
      <c r="P25" s="161">
        <f>O25/M25</f>
        <v>0.3125</v>
      </c>
      <c r="Q25" s="155">
        <f>SUM(Q20:Q23)</f>
        <v>3</v>
      </c>
      <c r="R25" s="160">
        <f>Q25/M25</f>
        <v>9.375E-2</v>
      </c>
      <c r="S25" s="2"/>
      <c r="T25" s="2"/>
      <c r="U25" s="2"/>
      <c r="V25" s="2"/>
    </row>
    <row r="26" spans="1:25" s="9" customFormat="1" ht="6" customHeight="1" x14ac:dyDescent="0.25">
      <c r="A26" s="197"/>
      <c r="C26" s="183"/>
      <c r="D26" s="2"/>
      <c r="E26" s="149"/>
      <c r="F26" s="5"/>
      <c r="G26" s="2"/>
      <c r="H26" s="5"/>
      <c r="I26" s="2"/>
      <c r="J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5" s="197" customFormat="1" ht="19.5" customHeight="1" x14ac:dyDescent="0.25">
      <c r="C27" s="183"/>
      <c r="D27" s="194"/>
      <c r="E27" s="149"/>
      <c r="F27" s="195"/>
      <c r="G27" s="194"/>
      <c r="H27" s="195"/>
      <c r="I27" s="194"/>
      <c r="J27" s="195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</row>
    <row r="28" spans="1:25" s="197" customFormat="1" ht="19.5" customHeight="1" x14ac:dyDescent="0.25">
      <c r="C28" s="183"/>
      <c r="D28" s="194"/>
      <c r="E28" s="149"/>
      <c r="F28" s="195"/>
      <c r="G28" s="194"/>
      <c r="H28" s="195"/>
      <c r="I28" s="194"/>
      <c r="J28" s="195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</row>
    <row r="29" spans="1:25" s="197" customFormat="1" ht="19.5" customHeight="1" x14ac:dyDescent="0.25">
      <c r="C29" s="183"/>
      <c r="D29" s="194"/>
      <c r="E29" s="149"/>
      <c r="F29" s="195"/>
      <c r="G29" s="194"/>
      <c r="H29" s="195"/>
      <c r="I29" s="194"/>
      <c r="J29" s="195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</row>
    <row r="30" spans="1:25" s="197" customFormat="1" ht="19.5" customHeight="1" x14ac:dyDescent="0.25">
      <c r="C30" s="183"/>
      <c r="D30" s="194"/>
      <c r="E30" s="149"/>
      <c r="F30" s="195"/>
      <c r="G30" s="194"/>
      <c r="H30" s="195"/>
      <c r="I30" s="194"/>
      <c r="J30" s="195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</row>
    <row r="31" spans="1:25" s="197" customFormat="1" ht="19.5" customHeight="1" x14ac:dyDescent="0.25">
      <c r="C31" s="183"/>
      <c r="D31" s="194"/>
      <c r="E31" s="149"/>
      <c r="F31" s="195"/>
      <c r="G31" s="194"/>
      <c r="H31" s="195"/>
      <c r="I31" s="194"/>
      <c r="J31" s="195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</row>
    <row r="32" spans="1:25" s="197" customFormat="1" ht="19.5" customHeight="1" x14ac:dyDescent="0.25">
      <c r="C32" s="183"/>
      <c r="D32" s="194"/>
      <c r="E32" s="149"/>
      <c r="F32" s="195"/>
      <c r="G32" s="194"/>
      <c r="H32" s="195"/>
      <c r="I32" s="194"/>
      <c r="J32" s="195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</row>
    <row r="33" spans="3:22" s="197" customFormat="1" ht="19.5" customHeight="1" x14ac:dyDescent="0.25">
      <c r="C33" s="183"/>
      <c r="D33" s="194"/>
      <c r="E33" s="149"/>
      <c r="F33" s="195"/>
      <c r="G33" s="194"/>
      <c r="H33" s="195"/>
      <c r="I33" s="194"/>
      <c r="J33" s="195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</row>
    <row r="34" spans="3:22" s="197" customFormat="1" ht="19.5" customHeight="1" x14ac:dyDescent="0.25">
      <c r="C34" s="183"/>
      <c r="D34" s="194"/>
      <c r="E34" s="149"/>
      <c r="F34" s="195"/>
      <c r="G34" s="194"/>
      <c r="H34" s="195"/>
      <c r="I34" s="194"/>
      <c r="J34" s="195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</row>
    <row r="35" spans="3:22" s="197" customFormat="1" ht="19.5" customHeight="1" x14ac:dyDescent="0.25">
      <c r="C35" s="183"/>
      <c r="D35" s="194"/>
      <c r="E35" s="149"/>
      <c r="F35" s="195"/>
      <c r="G35" s="194"/>
      <c r="H35" s="195"/>
      <c r="I35" s="194"/>
      <c r="J35" s="195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</row>
    <row r="36" spans="3:22" s="197" customFormat="1" ht="19.5" customHeight="1" x14ac:dyDescent="0.25">
      <c r="C36" s="183"/>
      <c r="D36" s="194"/>
      <c r="E36" s="149"/>
      <c r="F36" s="195"/>
      <c r="G36" s="194"/>
      <c r="H36" s="195"/>
      <c r="I36" s="194"/>
      <c r="J36" s="195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</row>
    <row r="37" spans="3:22" s="197" customFormat="1" ht="19.5" customHeight="1" x14ac:dyDescent="0.25">
      <c r="C37" s="183"/>
      <c r="D37" s="194"/>
      <c r="E37" s="149"/>
      <c r="F37" s="195"/>
      <c r="G37" s="194"/>
      <c r="H37" s="195"/>
      <c r="I37" s="194"/>
      <c r="J37" s="195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</row>
    <row r="38" spans="3:22" s="197" customFormat="1" ht="19.5" customHeight="1" x14ac:dyDescent="0.25">
      <c r="C38" s="183"/>
      <c r="D38" s="194"/>
      <c r="E38" s="149"/>
      <c r="F38" s="195"/>
      <c r="G38" s="194"/>
      <c r="H38" s="195"/>
      <c r="I38" s="194"/>
      <c r="J38" s="195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</row>
    <row r="39" spans="3:22" s="197" customFormat="1" ht="19.5" customHeight="1" x14ac:dyDescent="0.25">
      <c r="C39" s="183"/>
      <c r="D39" s="194"/>
      <c r="E39" s="149"/>
      <c r="F39" s="195"/>
      <c r="G39" s="194"/>
      <c r="H39" s="195"/>
      <c r="I39" s="194"/>
      <c r="J39" s="195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</row>
    <row r="40" spans="3:22" s="197" customFormat="1" ht="19.5" customHeight="1" x14ac:dyDescent="0.25">
      <c r="C40" s="183"/>
      <c r="D40" s="194"/>
      <c r="E40" s="149"/>
      <c r="F40" s="195"/>
      <c r="G40" s="194"/>
      <c r="H40" s="195"/>
      <c r="I40" s="194"/>
      <c r="J40" s="195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</row>
    <row r="41" spans="3:22" s="197" customFormat="1" ht="19.5" customHeight="1" x14ac:dyDescent="0.25">
      <c r="C41" s="183"/>
      <c r="D41" s="194"/>
      <c r="E41" s="149"/>
      <c r="F41" s="195"/>
      <c r="G41" s="194"/>
      <c r="H41" s="195"/>
      <c r="I41" s="194"/>
      <c r="J41" s="195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</row>
    <row r="42" spans="3:22" s="197" customFormat="1" ht="19.5" customHeight="1" x14ac:dyDescent="0.25">
      <c r="C42" s="183"/>
      <c r="D42" s="194"/>
      <c r="E42" s="149"/>
      <c r="F42" s="195"/>
      <c r="G42" s="194"/>
      <c r="H42" s="195"/>
      <c r="I42" s="194"/>
      <c r="J42" s="195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</row>
    <row r="45" spans="3:22" s="193" customFormat="1" ht="18.75" customHeight="1" x14ac:dyDescent="0.25"/>
    <row r="46" spans="3:22" s="193" customFormat="1" ht="18.75" customHeight="1" x14ac:dyDescent="0.25"/>
    <row r="47" spans="3:22" ht="18.75" customHeight="1" x14ac:dyDescent="0.25">
      <c r="C47" s="16" t="s">
        <v>125</v>
      </c>
    </row>
    <row r="49" spans="3:23" ht="18.75" customHeight="1" x14ac:dyDescent="0.25">
      <c r="C49" s="19"/>
      <c r="D49" s="304" t="s">
        <v>119</v>
      </c>
      <c r="E49" s="290"/>
      <c r="F49" s="290"/>
      <c r="G49" s="290"/>
      <c r="H49" s="290"/>
      <c r="I49" s="290"/>
      <c r="J49" s="290"/>
      <c r="K49" s="290"/>
      <c r="L49" s="290"/>
      <c r="M49" s="290"/>
      <c r="N49" s="295"/>
      <c r="O49" s="289" t="s">
        <v>124</v>
      </c>
      <c r="P49" s="290"/>
      <c r="Q49" s="290"/>
      <c r="R49" s="290"/>
      <c r="S49" s="290"/>
      <c r="T49" s="290"/>
      <c r="U49" s="290"/>
      <c r="V49" s="290"/>
      <c r="W49" s="291"/>
    </row>
    <row r="50" spans="3:23" ht="18.75" customHeight="1" x14ac:dyDescent="0.25">
      <c r="C50" s="20"/>
      <c r="D50" s="305"/>
      <c r="E50" s="293"/>
      <c r="F50" s="293"/>
      <c r="G50" s="293"/>
      <c r="H50" s="293"/>
      <c r="I50" s="293"/>
      <c r="J50" s="293"/>
      <c r="K50" s="293"/>
      <c r="L50" s="293"/>
      <c r="M50" s="293"/>
      <c r="N50" s="296"/>
      <c r="O50" s="292"/>
      <c r="P50" s="293"/>
      <c r="Q50" s="293"/>
      <c r="R50" s="293"/>
      <c r="S50" s="293"/>
      <c r="T50" s="293"/>
      <c r="U50" s="293"/>
      <c r="V50" s="293"/>
      <c r="W50" s="294"/>
    </row>
    <row r="51" spans="3:23" ht="26.25" customHeight="1" x14ac:dyDescent="0.25">
      <c r="C51" s="20"/>
      <c r="D51" s="288">
        <v>2008</v>
      </c>
      <c r="E51" s="287"/>
      <c r="F51" s="288">
        <v>2009</v>
      </c>
      <c r="G51" s="287"/>
      <c r="H51" s="288">
        <v>2010</v>
      </c>
      <c r="I51" s="287"/>
      <c r="J51" s="288">
        <v>2011</v>
      </c>
      <c r="K51" s="287"/>
      <c r="L51" s="288" t="s">
        <v>42</v>
      </c>
      <c r="M51" s="287"/>
      <c r="N51" s="170" t="s">
        <v>118</v>
      </c>
      <c r="O51" s="282" t="s">
        <v>120</v>
      </c>
      <c r="P51" s="278"/>
      <c r="Q51" s="277" t="s">
        <v>121</v>
      </c>
      <c r="R51" s="278"/>
      <c r="S51" s="277" t="s">
        <v>122</v>
      </c>
      <c r="T51" s="278"/>
      <c r="U51" s="277" t="s">
        <v>123</v>
      </c>
      <c r="V51" s="278"/>
      <c r="W51" s="297" t="s">
        <v>118</v>
      </c>
    </row>
    <row r="52" spans="3:23" ht="18.75" customHeight="1" x14ac:dyDescent="0.25">
      <c r="C52" s="20"/>
      <c r="D52" s="171" t="s">
        <v>1</v>
      </c>
      <c r="E52" s="171" t="s">
        <v>7</v>
      </c>
      <c r="F52" s="171" t="s">
        <v>1</v>
      </c>
      <c r="G52" s="171" t="s">
        <v>7</v>
      </c>
      <c r="H52" s="171" t="s">
        <v>1</v>
      </c>
      <c r="I52" s="171" t="s">
        <v>7</v>
      </c>
      <c r="J52" s="171" t="s">
        <v>1</v>
      </c>
      <c r="K52" s="171" t="s">
        <v>7</v>
      </c>
      <c r="L52" s="171" t="s">
        <v>1</v>
      </c>
      <c r="M52" s="171" t="s">
        <v>7</v>
      </c>
      <c r="N52" s="170"/>
      <c r="O52" s="167" t="s">
        <v>1</v>
      </c>
      <c r="P52" s="10" t="s">
        <v>7</v>
      </c>
      <c r="Q52" s="10" t="s">
        <v>1</v>
      </c>
      <c r="R52" s="10" t="s">
        <v>7</v>
      </c>
      <c r="S52" s="10" t="s">
        <v>1</v>
      </c>
      <c r="T52" s="10" t="s">
        <v>7</v>
      </c>
      <c r="U52" s="10" t="s">
        <v>1</v>
      </c>
      <c r="V52" s="10" t="s">
        <v>7</v>
      </c>
      <c r="W52" s="298"/>
    </row>
    <row r="53" spans="3:23" ht="36.75" customHeight="1" x14ac:dyDescent="0.25">
      <c r="C53" s="162" t="str">
        <f>'Fitxa Tècnica'!$D$21</f>
        <v>GRAU EN ELECTRÒNICA INDUSTRIAL I AUTOMÀTICA</v>
      </c>
      <c r="D53" s="151">
        <v>1</v>
      </c>
      <c r="E53" s="158">
        <f>D53/$N53</f>
        <v>8.3333333333333329E-2</v>
      </c>
      <c r="F53" s="151">
        <v>10</v>
      </c>
      <c r="G53" s="158">
        <f>F53/$N53</f>
        <v>0.83333333333333337</v>
      </c>
      <c r="H53" s="151">
        <v>0</v>
      </c>
      <c r="I53" s="158">
        <f>H53/$N53</f>
        <v>0</v>
      </c>
      <c r="J53" s="153">
        <v>0</v>
      </c>
      <c r="K53" s="158">
        <f>J53/$N53</f>
        <v>0</v>
      </c>
      <c r="L53" s="151">
        <v>1</v>
      </c>
      <c r="M53" s="158">
        <f>L53/$N53</f>
        <v>8.3333333333333329E-2</v>
      </c>
      <c r="N53" s="172">
        <v>12</v>
      </c>
      <c r="O53" s="168">
        <v>11</v>
      </c>
      <c r="P53" s="165">
        <f>O53/$W53</f>
        <v>0.91666666666666663</v>
      </c>
      <c r="Q53" s="151">
        <v>0</v>
      </c>
      <c r="R53" s="165">
        <f>Q53/$W53</f>
        <v>0</v>
      </c>
      <c r="S53" s="151">
        <v>0</v>
      </c>
      <c r="T53" s="165">
        <f>S53/$W53</f>
        <v>0</v>
      </c>
      <c r="U53" s="152">
        <v>1</v>
      </c>
      <c r="V53" s="165">
        <f>U53/$W53</f>
        <v>8.3333333333333329E-2</v>
      </c>
      <c r="W53" s="152">
        <f>SUM(O53,Q53,S53,U53)</f>
        <v>12</v>
      </c>
    </row>
    <row r="54" spans="3:23" ht="36.75" customHeight="1" x14ac:dyDescent="0.25">
      <c r="C54" s="162" t="str">
        <f>'Fitxa Tècnica'!$D$22</f>
        <v>GRAU EN ENGINYERIA DE DISSENY INDUSTRIAL I DESENVOLUPAMENT DEL PRODUCTE</v>
      </c>
      <c r="D54" s="151">
        <v>0</v>
      </c>
      <c r="E54" s="158">
        <f t="shared" ref="E54:M58" si="5">D54/$N54</f>
        <v>0</v>
      </c>
      <c r="F54" s="151">
        <v>16</v>
      </c>
      <c r="G54" s="158">
        <f t="shared" si="5"/>
        <v>0.94117647058823528</v>
      </c>
      <c r="H54" s="151">
        <v>0</v>
      </c>
      <c r="I54" s="158">
        <f t="shared" ref="I54" si="6">H54/$N54</f>
        <v>0</v>
      </c>
      <c r="J54" s="153">
        <v>1</v>
      </c>
      <c r="K54" s="158">
        <f t="shared" ref="K54" si="7">J54/$N54</f>
        <v>5.8823529411764705E-2</v>
      </c>
      <c r="L54" s="151">
        <v>0</v>
      </c>
      <c r="M54" s="158">
        <f t="shared" ref="M54" si="8">L54/$N54</f>
        <v>0</v>
      </c>
      <c r="N54" s="172">
        <v>17</v>
      </c>
      <c r="O54" s="168">
        <v>16</v>
      </c>
      <c r="P54" s="165">
        <f>O54/$W54</f>
        <v>0.94117647058823528</v>
      </c>
      <c r="Q54" s="151">
        <v>1</v>
      </c>
      <c r="R54" s="165">
        <f>Q54/$W54</f>
        <v>5.8823529411764705E-2</v>
      </c>
      <c r="S54" s="151">
        <v>0</v>
      </c>
      <c r="T54" s="165">
        <f>S54/$W54</f>
        <v>0</v>
      </c>
      <c r="U54" s="152">
        <v>0</v>
      </c>
      <c r="V54" s="165">
        <f>U54/$W54</f>
        <v>0</v>
      </c>
      <c r="W54" s="152">
        <f t="shared" ref="W54:W56" si="9">SUM(O54,Q54,S54,U54)</f>
        <v>17</v>
      </c>
    </row>
    <row r="55" spans="3:23" ht="36.75" customHeight="1" x14ac:dyDescent="0.25">
      <c r="C55" s="162" t="str">
        <f>'Fitxa Tècnica'!$D$23</f>
        <v>GRAU EN ENGINYERIA ELÈCTRICA</v>
      </c>
      <c r="D55" s="151">
        <v>0</v>
      </c>
      <c r="E55" s="158">
        <f t="shared" si="5"/>
        <v>0</v>
      </c>
      <c r="F55" s="151">
        <v>4</v>
      </c>
      <c r="G55" s="158">
        <f t="shared" si="5"/>
        <v>1</v>
      </c>
      <c r="H55" s="151">
        <v>0</v>
      </c>
      <c r="I55" s="158">
        <f t="shared" ref="I55" si="10">H55/$N55</f>
        <v>0</v>
      </c>
      <c r="J55" s="153">
        <v>0</v>
      </c>
      <c r="K55" s="158">
        <f t="shared" ref="K55" si="11">J55/$N55</f>
        <v>0</v>
      </c>
      <c r="L55" s="151">
        <v>0</v>
      </c>
      <c r="M55" s="158">
        <f t="shared" ref="M55" si="12">L55/$N55</f>
        <v>0</v>
      </c>
      <c r="N55" s="172">
        <v>4</v>
      </c>
      <c r="O55" s="168">
        <v>2</v>
      </c>
      <c r="P55" s="165">
        <f>O55/$W55</f>
        <v>0.5</v>
      </c>
      <c r="Q55" s="151">
        <v>2</v>
      </c>
      <c r="R55" s="165">
        <f>Q55/$W55</f>
        <v>0.5</v>
      </c>
      <c r="S55" s="151">
        <v>0</v>
      </c>
      <c r="T55" s="165">
        <f>S55/$W55</f>
        <v>0</v>
      </c>
      <c r="U55" s="152">
        <v>0</v>
      </c>
      <c r="V55" s="165">
        <f>U55/$W55</f>
        <v>0</v>
      </c>
      <c r="W55" s="152">
        <f t="shared" si="9"/>
        <v>4</v>
      </c>
    </row>
    <row r="56" spans="3:23" ht="36.75" customHeight="1" x14ac:dyDescent="0.25">
      <c r="C56" s="163" t="str">
        <f>'Fitxa Tècnica'!$D$24</f>
        <v>GRAU EN ENGINYERIA MECÀNICA</v>
      </c>
      <c r="D56" s="151">
        <v>0</v>
      </c>
      <c r="E56" s="158">
        <f t="shared" si="5"/>
        <v>0</v>
      </c>
      <c r="F56" s="151">
        <v>10</v>
      </c>
      <c r="G56" s="158">
        <f t="shared" si="5"/>
        <v>0.83333333333333337</v>
      </c>
      <c r="H56" s="151">
        <v>1</v>
      </c>
      <c r="I56" s="158">
        <f t="shared" ref="I56" si="13">H56/$N56</f>
        <v>8.3333333333333329E-2</v>
      </c>
      <c r="J56" s="153">
        <v>0</v>
      </c>
      <c r="K56" s="158">
        <f t="shared" ref="K56" si="14">J56/$N56</f>
        <v>0</v>
      </c>
      <c r="L56" s="151">
        <v>1</v>
      </c>
      <c r="M56" s="158">
        <f t="shared" ref="M56" si="15">L56/$N56</f>
        <v>8.3333333333333329E-2</v>
      </c>
      <c r="N56" s="172">
        <v>12</v>
      </c>
      <c r="O56" s="168">
        <v>9</v>
      </c>
      <c r="P56" s="165">
        <f>O56/$W56</f>
        <v>0.75</v>
      </c>
      <c r="Q56" s="151">
        <v>3</v>
      </c>
      <c r="R56" s="165">
        <f>Q56/$W56</f>
        <v>0.25</v>
      </c>
      <c r="S56" s="151">
        <v>0</v>
      </c>
      <c r="T56" s="165">
        <f>S56/$W56</f>
        <v>0</v>
      </c>
      <c r="U56" s="153">
        <v>0</v>
      </c>
      <c r="V56" s="165">
        <f>U56/$W56</f>
        <v>0</v>
      </c>
      <c r="W56" s="152">
        <f t="shared" si="9"/>
        <v>12</v>
      </c>
    </row>
    <row r="57" spans="3:23" ht="4.5" customHeight="1" x14ac:dyDescent="0.2">
      <c r="C57" s="164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4"/>
      <c r="O57" s="154"/>
      <c r="P57" s="154"/>
      <c r="Q57" s="154"/>
      <c r="R57" s="154"/>
      <c r="S57" s="154"/>
      <c r="T57" s="154"/>
      <c r="U57" s="154"/>
      <c r="V57" s="154"/>
      <c r="W57" s="154"/>
    </row>
    <row r="58" spans="3:23" ht="18.75" customHeight="1" x14ac:dyDescent="0.25">
      <c r="C58" s="163" t="s">
        <v>85</v>
      </c>
      <c r="D58" s="155">
        <f>SUM(D53:D56)</f>
        <v>1</v>
      </c>
      <c r="E58" s="160">
        <f t="shared" si="5"/>
        <v>2.2222222222222223E-2</v>
      </c>
      <c r="F58" s="155">
        <f t="shared" ref="F58:L58" si="16">SUM(F53:F56)</f>
        <v>40</v>
      </c>
      <c r="G58" s="160">
        <f t="shared" si="5"/>
        <v>0.88888888888888884</v>
      </c>
      <c r="H58" s="155">
        <f t="shared" si="16"/>
        <v>1</v>
      </c>
      <c r="I58" s="160">
        <f t="shared" si="5"/>
        <v>2.2222222222222223E-2</v>
      </c>
      <c r="J58" s="155">
        <f t="shared" si="16"/>
        <v>1</v>
      </c>
      <c r="K58" s="160">
        <f t="shared" si="5"/>
        <v>2.2222222222222223E-2</v>
      </c>
      <c r="L58" s="155">
        <f t="shared" si="16"/>
        <v>2</v>
      </c>
      <c r="M58" s="160">
        <f t="shared" si="5"/>
        <v>4.4444444444444446E-2</v>
      </c>
      <c r="N58" s="175">
        <f>SUM(N53:N56)</f>
        <v>45</v>
      </c>
      <c r="O58" s="169">
        <f>SUM(O53:O56)</f>
        <v>38</v>
      </c>
      <c r="P58" s="166">
        <f>O58/$W58</f>
        <v>0.84444444444444444</v>
      </c>
      <c r="Q58" s="155">
        <f t="shared" ref="Q58:U58" si="17">SUM(Q53:Q56)</f>
        <v>6</v>
      </c>
      <c r="R58" s="166">
        <f>Q58/$W58</f>
        <v>0.13333333333333333</v>
      </c>
      <c r="S58" s="155">
        <f t="shared" si="17"/>
        <v>0</v>
      </c>
      <c r="T58" s="166">
        <f>S58/$W58</f>
        <v>0</v>
      </c>
      <c r="U58" s="155">
        <f t="shared" si="17"/>
        <v>1</v>
      </c>
      <c r="V58" s="166">
        <f>U58/$W58</f>
        <v>2.2222222222222223E-2</v>
      </c>
      <c r="W58" s="156">
        <f>SUM(W53:W56)</f>
        <v>45</v>
      </c>
    </row>
    <row r="60" spans="3:23" ht="18.75" customHeight="1" x14ac:dyDescent="0.25">
      <c r="C60" s="16" t="s">
        <v>126</v>
      </c>
    </row>
    <row r="62" spans="3:23" ht="18.75" customHeight="1" x14ac:dyDescent="0.25">
      <c r="C62" s="19"/>
      <c r="D62" s="304" t="s">
        <v>127</v>
      </c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5"/>
    </row>
    <row r="63" spans="3:23" ht="18.75" customHeight="1" x14ac:dyDescent="0.25">
      <c r="C63" s="20"/>
      <c r="D63" s="305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6"/>
    </row>
    <row r="64" spans="3:23" ht="30.75" customHeight="1" x14ac:dyDescent="0.25">
      <c r="C64" s="20"/>
      <c r="D64" s="277" t="s">
        <v>128</v>
      </c>
      <c r="E64" s="278"/>
      <c r="F64" s="277" t="s">
        <v>129</v>
      </c>
      <c r="G64" s="278"/>
      <c r="H64" s="277" t="s">
        <v>131</v>
      </c>
      <c r="I64" s="278"/>
      <c r="J64" s="277" t="s">
        <v>132</v>
      </c>
      <c r="K64" s="278"/>
      <c r="L64" s="277" t="s">
        <v>133</v>
      </c>
      <c r="M64" s="278"/>
      <c r="N64" s="277" t="s">
        <v>134</v>
      </c>
      <c r="O64" s="278"/>
      <c r="P64" s="277" t="s">
        <v>135</v>
      </c>
      <c r="Q64" s="278"/>
      <c r="R64" s="277" t="s">
        <v>136</v>
      </c>
      <c r="S64" s="278"/>
      <c r="T64" s="277" t="s">
        <v>130</v>
      </c>
      <c r="U64" s="278"/>
      <c r="V64" s="279" t="s">
        <v>118</v>
      </c>
    </row>
    <row r="65" spans="3:22" ht="18.75" customHeight="1" x14ac:dyDescent="0.25">
      <c r="C65" s="20"/>
      <c r="D65" s="171" t="s">
        <v>1</v>
      </c>
      <c r="E65" s="171" t="s">
        <v>7</v>
      </c>
      <c r="F65" s="171" t="s">
        <v>1</v>
      </c>
      <c r="G65" s="171" t="s">
        <v>7</v>
      </c>
      <c r="H65" s="171" t="s">
        <v>1</v>
      </c>
      <c r="I65" s="171" t="s">
        <v>7</v>
      </c>
      <c r="J65" s="171" t="s">
        <v>1</v>
      </c>
      <c r="K65" s="171" t="s">
        <v>7</v>
      </c>
      <c r="L65" s="171" t="s">
        <v>1</v>
      </c>
      <c r="M65" s="171" t="s">
        <v>7</v>
      </c>
      <c r="N65" s="171" t="s">
        <v>1</v>
      </c>
      <c r="O65" s="171" t="s">
        <v>7</v>
      </c>
      <c r="P65" s="171" t="s">
        <v>1</v>
      </c>
      <c r="Q65" s="171" t="s">
        <v>7</v>
      </c>
      <c r="R65" s="171" t="s">
        <v>1</v>
      </c>
      <c r="S65" s="171" t="s">
        <v>7</v>
      </c>
      <c r="T65" s="171" t="s">
        <v>1</v>
      </c>
      <c r="U65" s="171" t="s">
        <v>7</v>
      </c>
      <c r="V65" s="280"/>
    </row>
    <row r="66" spans="3:22" ht="36" customHeight="1" x14ac:dyDescent="0.25">
      <c r="C66" s="162" t="str">
        <f>'Fitxa Tècnica'!$D$21</f>
        <v>GRAU EN ELECTRÒNICA INDUSTRIAL I AUTOMÀTICA</v>
      </c>
      <c r="D66" s="151">
        <v>7</v>
      </c>
      <c r="E66" s="158">
        <f>D66/$V66</f>
        <v>0.58333333333333337</v>
      </c>
      <c r="F66" s="151">
        <v>3</v>
      </c>
      <c r="G66" s="158">
        <f>F66/$V66</f>
        <v>0.25</v>
      </c>
      <c r="H66" s="151">
        <v>2</v>
      </c>
      <c r="I66" s="158">
        <f>H66/$V66</f>
        <v>0.16666666666666666</v>
      </c>
      <c r="J66" s="151">
        <v>0</v>
      </c>
      <c r="K66" s="158">
        <f>J66/$V66</f>
        <v>0</v>
      </c>
      <c r="L66" s="151">
        <v>0</v>
      </c>
      <c r="M66" s="158">
        <f>L66/$V66</f>
        <v>0</v>
      </c>
      <c r="N66" s="151">
        <v>0</v>
      </c>
      <c r="O66" s="158">
        <f>N66/$V66</f>
        <v>0</v>
      </c>
      <c r="P66" s="151">
        <v>0</v>
      </c>
      <c r="Q66" s="158">
        <f>P66/$V66</f>
        <v>0</v>
      </c>
      <c r="R66" s="151">
        <v>0</v>
      </c>
      <c r="S66" s="158">
        <f>R66/$V66</f>
        <v>0</v>
      </c>
      <c r="T66" s="153">
        <v>0</v>
      </c>
      <c r="U66" s="158">
        <f>T66/$V66</f>
        <v>0</v>
      </c>
      <c r="V66" s="172">
        <f>SUM(T66,R66,P66,N66,L66,J66,H66,F66,D66)</f>
        <v>12</v>
      </c>
    </row>
    <row r="67" spans="3:22" ht="36" customHeight="1" x14ac:dyDescent="0.25">
      <c r="C67" s="162" t="str">
        <f>'Fitxa Tècnica'!$D$22</f>
        <v>GRAU EN ENGINYERIA DE DISSENY INDUSTRIAL I DESENVOLUPAMENT DEL PRODUCTE</v>
      </c>
      <c r="D67" s="151">
        <v>11</v>
      </c>
      <c r="E67" s="158">
        <f>D67/$V67</f>
        <v>0.6470588235294118</v>
      </c>
      <c r="F67" s="151">
        <v>1</v>
      </c>
      <c r="G67" s="158">
        <f>F67/$V67</f>
        <v>5.8823529411764705E-2</v>
      </c>
      <c r="H67" s="151">
        <v>4</v>
      </c>
      <c r="I67" s="158">
        <f>H67/$V67</f>
        <v>0.23529411764705882</v>
      </c>
      <c r="J67" s="151">
        <v>0</v>
      </c>
      <c r="K67" s="158">
        <f>J67/$V67</f>
        <v>0</v>
      </c>
      <c r="L67" s="151">
        <v>0</v>
      </c>
      <c r="M67" s="158">
        <f>L67/$V67</f>
        <v>0</v>
      </c>
      <c r="N67" s="151">
        <v>1</v>
      </c>
      <c r="O67" s="158">
        <f>N67/$V67</f>
        <v>5.8823529411764705E-2</v>
      </c>
      <c r="P67" s="151">
        <v>0</v>
      </c>
      <c r="Q67" s="158">
        <f>P67/$V67</f>
        <v>0</v>
      </c>
      <c r="R67" s="151">
        <v>0</v>
      </c>
      <c r="S67" s="158">
        <f>R67/$V67</f>
        <v>0</v>
      </c>
      <c r="T67" s="153">
        <v>0</v>
      </c>
      <c r="U67" s="158">
        <f>T67/$V67</f>
        <v>0</v>
      </c>
      <c r="V67" s="172">
        <f t="shared" ref="V67:V69" si="18">SUM(T67,R67,P67,N67,L67,J67,H67,F67,D67)</f>
        <v>17</v>
      </c>
    </row>
    <row r="68" spans="3:22" ht="36" customHeight="1" x14ac:dyDescent="0.25">
      <c r="C68" s="162" t="str">
        <f>'Fitxa Tècnica'!$D$23</f>
        <v>GRAU EN ENGINYERIA ELÈCTRICA</v>
      </c>
      <c r="D68" s="151">
        <v>0</v>
      </c>
      <c r="E68" s="158">
        <f>D68/$V68</f>
        <v>0</v>
      </c>
      <c r="F68" s="151">
        <v>4</v>
      </c>
      <c r="G68" s="158">
        <f>F68/$V68</f>
        <v>1</v>
      </c>
      <c r="H68" s="151">
        <v>0</v>
      </c>
      <c r="I68" s="158">
        <f>H68/$V68</f>
        <v>0</v>
      </c>
      <c r="J68" s="151">
        <v>0</v>
      </c>
      <c r="K68" s="158">
        <f>J68/$V68</f>
        <v>0</v>
      </c>
      <c r="L68" s="151">
        <v>0</v>
      </c>
      <c r="M68" s="158">
        <f>L68/$V68</f>
        <v>0</v>
      </c>
      <c r="N68" s="151">
        <v>0</v>
      </c>
      <c r="O68" s="158">
        <f>N68/$V68</f>
        <v>0</v>
      </c>
      <c r="P68" s="151">
        <v>0</v>
      </c>
      <c r="Q68" s="158">
        <f>P68/$V68</f>
        <v>0</v>
      </c>
      <c r="R68" s="151">
        <v>0</v>
      </c>
      <c r="S68" s="158">
        <f>R68/$V68</f>
        <v>0</v>
      </c>
      <c r="T68" s="153">
        <v>0</v>
      </c>
      <c r="U68" s="158">
        <f>T68/$V68</f>
        <v>0</v>
      </c>
      <c r="V68" s="172">
        <f t="shared" si="18"/>
        <v>4</v>
      </c>
    </row>
    <row r="69" spans="3:22" ht="36" customHeight="1" x14ac:dyDescent="0.25">
      <c r="C69" s="163" t="str">
        <f>'Fitxa Tècnica'!$D$24</f>
        <v>GRAU EN ENGINYERIA MECÀNICA</v>
      </c>
      <c r="D69" s="151">
        <v>9</v>
      </c>
      <c r="E69" s="158">
        <f>D69/$V69</f>
        <v>0.75</v>
      </c>
      <c r="F69" s="151">
        <v>3</v>
      </c>
      <c r="G69" s="158">
        <f>F69/$V69</f>
        <v>0.25</v>
      </c>
      <c r="H69" s="151">
        <v>0</v>
      </c>
      <c r="I69" s="158">
        <f>H69/$V69</f>
        <v>0</v>
      </c>
      <c r="J69" s="151">
        <v>0</v>
      </c>
      <c r="K69" s="158">
        <f>J69/$V69</f>
        <v>0</v>
      </c>
      <c r="L69" s="151">
        <v>0</v>
      </c>
      <c r="M69" s="158">
        <f>L69/$V69</f>
        <v>0</v>
      </c>
      <c r="N69" s="151">
        <v>0</v>
      </c>
      <c r="O69" s="158">
        <f>N69/$V69</f>
        <v>0</v>
      </c>
      <c r="P69" s="151">
        <v>0</v>
      </c>
      <c r="Q69" s="158">
        <f>P69/$V69</f>
        <v>0</v>
      </c>
      <c r="R69" s="151">
        <v>0</v>
      </c>
      <c r="S69" s="158">
        <f>R69/$V69</f>
        <v>0</v>
      </c>
      <c r="T69" s="153">
        <v>0</v>
      </c>
      <c r="U69" s="158">
        <f>T69/$V69</f>
        <v>0</v>
      </c>
      <c r="V69" s="172">
        <f t="shared" si="18"/>
        <v>12</v>
      </c>
    </row>
    <row r="70" spans="3:22" ht="3.75" customHeight="1" x14ac:dyDescent="0.2"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73"/>
      <c r="O70" s="173"/>
      <c r="P70" s="173"/>
      <c r="Q70" s="173"/>
      <c r="R70" s="173"/>
      <c r="S70" s="173"/>
      <c r="T70" s="173"/>
      <c r="U70" s="173"/>
      <c r="V70" s="174"/>
    </row>
    <row r="71" spans="3:22" ht="18.75" customHeight="1" x14ac:dyDescent="0.25">
      <c r="C71" s="163" t="s">
        <v>85</v>
      </c>
      <c r="D71" s="155">
        <f>SUM(D66:D69)</f>
        <v>27</v>
      </c>
      <c r="E71" s="160">
        <f>D71/$V71</f>
        <v>0.6</v>
      </c>
      <c r="F71" s="155">
        <f t="shared" ref="F71:L71" si="19">SUM(F66:F69)</f>
        <v>11</v>
      </c>
      <c r="G71" s="160">
        <f>F71/$V71</f>
        <v>0.24444444444444444</v>
      </c>
      <c r="H71" s="155">
        <f t="shared" si="19"/>
        <v>6</v>
      </c>
      <c r="I71" s="160">
        <f>H71/$V71</f>
        <v>0.13333333333333333</v>
      </c>
      <c r="J71" s="155">
        <f t="shared" si="19"/>
        <v>0</v>
      </c>
      <c r="K71" s="160">
        <f>J71/$V71</f>
        <v>0</v>
      </c>
      <c r="L71" s="155">
        <f t="shared" si="19"/>
        <v>0</v>
      </c>
      <c r="M71" s="160">
        <f>L71/$V71</f>
        <v>0</v>
      </c>
      <c r="N71" s="175">
        <f>SUM(N66:N69)</f>
        <v>1</v>
      </c>
      <c r="O71" s="160">
        <f>N71/$V71</f>
        <v>2.2222222222222223E-2</v>
      </c>
      <c r="P71" s="155">
        <f t="shared" ref="P71" si="20">SUM(P66:P69)</f>
        <v>0</v>
      </c>
      <c r="Q71" s="160">
        <f>P71/$V71</f>
        <v>0</v>
      </c>
      <c r="R71" s="155">
        <f t="shared" ref="R71" si="21">SUM(R66:R69)</f>
        <v>0</v>
      </c>
      <c r="S71" s="160">
        <f>R71/$V71</f>
        <v>0</v>
      </c>
      <c r="T71" s="155">
        <f t="shared" ref="T71" si="22">SUM(T66:T69)</f>
        <v>0</v>
      </c>
      <c r="U71" s="160">
        <f>T71/$V71</f>
        <v>0</v>
      </c>
      <c r="V71" s="175">
        <f>SUM(V66:V69)</f>
        <v>45</v>
      </c>
    </row>
    <row r="73" spans="3:22" s="193" customFormat="1" ht="18.75" customHeight="1" x14ac:dyDescent="0.25"/>
    <row r="74" spans="3:22" s="193" customFormat="1" ht="18.75" customHeight="1" x14ac:dyDescent="0.25"/>
    <row r="75" spans="3:22" s="193" customFormat="1" ht="18.75" customHeight="1" x14ac:dyDescent="0.25"/>
    <row r="76" spans="3:22" s="193" customFormat="1" ht="18.75" customHeight="1" x14ac:dyDescent="0.25"/>
    <row r="77" spans="3:22" s="193" customFormat="1" ht="18.75" customHeight="1" x14ac:dyDescent="0.25"/>
    <row r="78" spans="3:22" s="193" customFormat="1" ht="18.75" customHeight="1" x14ac:dyDescent="0.25"/>
    <row r="79" spans="3:22" s="193" customFormat="1" ht="18.75" customHeight="1" x14ac:dyDescent="0.25"/>
    <row r="80" spans="3:22" s="193" customFormat="1" ht="18.75" customHeight="1" x14ac:dyDescent="0.25"/>
    <row r="81" spans="3:14" s="193" customFormat="1" ht="18.75" customHeight="1" x14ac:dyDescent="0.25"/>
    <row r="82" spans="3:14" s="193" customFormat="1" ht="18.75" customHeight="1" x14ac:dyDescent="0.25"/>
    <row r="83" spans="3:14" s="193" customFormat="1" ht="18.75" customHeight="1" x14ac:dyDescent="0.25"/>
    <row r="84" spans="3:14" s="193" customFormat="1" ht="18.75" customHeight="1" x14ac:dyDescent="0.25"/>
    <row r="85" spans="3:14" s="193" customFormat="1" ht="18.75" customHeight="1" x14ac:dyDescent="0.25"/>
    <row r="86" spans="3:14" s="193" customFormat="1" ht="18.75" customHeight="1" x14ac:dyDescent="0.25"/>
    <row r="87" spans="3:14" s="193" customFormat="1" ht="18.75" customHeight="1" x14ac:dyDescent="0.25"/>
    <row r="88" spans="3:14" s="193" customFormat="1" ht="18.75" customHeight="1" x14ac:dyDescent="0.25"/>
    <row r="89" spans="3:14" s="193" customFormat="1" ht="18.75" customHeight="1" x14ac:dyDescent="0.25"/>
    <row r="90" spans="3:14" s="193" customFormat="1" ht="18.75" customHeight="1" x14ac:dyDescent="0.25"/>
    <row r="91" spans="3:14" s="193" customFormat="1" ht="18.75" customHeight="1" x14ac:dyDescent="0.25"/>
    <row r="93" spans="3:14" ht="18.75" customHeight="1" x14ac:dyDescent="0.25">
      <c r="C93" s="271" t="s">
        <v>78</v>
      </c>
      <c r="D93" s="274" t="s">
        <v>143</v>
      </c>
      <c r="E93" s="275"/>
      <c r="F93" s="275"/>
      <c r="G93" s="275"/>
      <c r="H93" s="275"/>
      <c r="I93" s="275"/>
      <c r="J93" s="306"/>
      <c r="K93"/>
      <c r="L93"/>
      <c r="M93"/>
      <c r="N93"/>
    </row>
    <row r="94" spans="3:14" ht="18.75" customHeight="1" x14ac:dyDescent="0.25">
      <c r="C94" s="272"/>
      <c r="D94" s="277" t="s">
        <v>145</v>
      </c>
      <c r="E94" s="278"/>
      <c r="F94" s="277" t="s">
        <v>144</v>
      </c>
      <c r="G94" s="278"/>
      <c r="H94" s="277" t="s">
        <v>42</v>
      </c>
      <c r="I94" s="278"/>
      <c r="J94" s="299" t="s">
        <v>118</v>
      </c>
      <c r="K94"/>
      <c r="L94"/>
      <c r="M94"/>
      <c r="N94"/>
    </row>
    <row r="95" spans="3:14" ht="18.75" customHeight="1" x14ac:dyDescent="0.25">
      <c r="C95" s="273"/>
      <c r="D95" s="167" t="s">
        <v>1</v>
      </c>
      <c r="E95" s="171" t="s">
        <v>7</v>
      </c>
      <c r="F95" s="171" t="s">
        <v>1</v>
      </c>
      <c r="G95" s="171" t="s">
        <v>7</v>
      </c>
      <c r="H95" s="171" t="s">
        <v>1</v>
      </c>
      <c r="I95" s="171" t="s">
        <v>7</v>
      </c>
      <c r="J95" s="300"/>
      <c r="K95"/>
      <c r="L95"/>
      <c r="M95"/>
      <c r="N95"/>
    </row>
    <row r="96" spans="3:14" ht="36" customHeight="1" x14ac:dyDescent="0.25">
      <c r="C96" s="162" t="str">
        <f>'Fitxa Tècnica'!$D$21</f>
        <v>GRAU EN ELECTRÒNICA INDUSTRIAL I AUTOMÀTICA</v>
      </c>
      <c r="D96" s="151">
        <v>0</v>
      </c>
      <c r="E96" s="158">
        <f>D96/$J96</f>
        <v>0</v>
      </c>
      <c r="F96" s="151">
        <v>0</v>
      </c>
      <c r="G96" s="158">
        <f>F96/$J96</f>
        <v>0</v>
      </c>
      <c r="H96" s="151">
        <v>2</v>
      </c>
      <c r="I96" s="158">
        <f>H96/$J96</f>
        <v>1</v>
      </c>
      <c r="J96" s="153">
        <f>SUM(H96,F96,D96)</f>
        <v>2</v>
      </c>
      <c r="K96"/>
      <c r="L96"/>
      <c r="M96"/>
      <c r="N96"/>
    </row>
    <row r="97" spans="3:25" ht="36" customHeight="1" x14ac:dyDescent="0.25">
      <c r="C97" s="162" t="str">
        <f>'Fitxa Tècnica'!$D$22</f>
        <v>GRAU EN ENGINYERIA DE DISSENY INDUSTRIAL I DESENVOLUPAMENT DEL PRODUCTE</v>
      </c>
      <c r="D97" s="151">
        <v>1</v>
      </c>
      <c r="E97" s="158">
        <f t="shared" ref="E97:G97" si="23">D97/$J97</f>
        <v>0.25</v>
      </c>
      <c r="F97" s="151">
        <v>3</v>
      </c>
      <c r="G97" s="158">
        <f t="shared" si="23"/>
        <v>0.75</v>
      </c>
      <c r="H97" s="151">
        <v>0</v>
      </c>
      <c r="I97" s="158">
        <f t="shared" ref="I97" si="24">H97/$J97</f>
        <v>0</v>
      </c>
      <c r="J97" s="153">
        <f t="shared" ref="J97" si="25">SUM(H97,F97,D97)</f>
        <v>4</v>
      </c>
      <c r="K97"/>
      <c r="L97"/>
      <c r="M97"/>
      <c r="N97"/>
    </row>
    <row r="98" spans="3:25" ht="6" customHeight="1" x14ac:dyDescent="0.2">
      <c r="C98" s="164"/>
      <c r="D98" s="164"/>
      <c r="E98" s="164"/>
      <c r="F98" s="164"/>
      <c r="G98" s="164"/>
      <c r="H98" s="164"/>
      <c r="I98" s="164"/>
      <c r="J98" s="173"/>
      <c r="K98" s="185"/>
      <c r="L98" s="7"/>
      <c r="M98" s="7"/>
      <c r="N98" s="7"/>
    </row>
    <row r="99" spans="3:25" ht="18.75" customHeight="1" x14ac:dyDescent="0.25">
      <c r="C99" s="163" t="s">
        <v>85</v>
      </c>
      <c r="D99" s="155">
        <f>SUM(D96:D97)</f>
        <v>1</v>
      </c>
      <c r="E99" s="160">
        <f>D99/$J99</f>
        <v>0.16666666666666666</v>
      </c>
      <c r="F99" s="155">
        <f>SUM(F96:F97)</f>
        <v>3</v>
      </c>
      <c r="G99" s="160">
        <f>F99/$J99</f>
        <v>0.5</v>
      </c>
      <c r="H99" s="155">
        <f>SUM(H96:H97)</f>
        <v>2</v>
      </c>
      <c r="I99" s="160">
        <f>H99/$J99</f>
        <v>0.33333333333333331</v>
      </c>
      <c r="J99" s="156">
        <f>SUM(J96:J97)</f>
        <v>6</v>
      </c>
      <c r="K99" s="196"/>
      <c r="L99" s="7"/>
      <c r="M99" s="7"/>
      <c r="N99" s="7"/>
    </row>
    <row r="102" spans="3:25" ht="18.75" customHeight="1" x14ac:dyDescent="0.25">
      <c r="C102" s="19"/>
      <c r="D102" s="304" t="s">
        <v>137</v>
      </c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5"/>
      <c r="Q102" s="289" t="s">
        <v>148</v>
      </c>
      <c r="R102" s="290"/>
      <c r="S102" s="290"/>
      <c r="T102" s="290"/>
      <c r="U102" s="290"/>
      <c r="V102" s="290"/>
      <c r="W102" s="290"/>
      <c r="X102" s="290"/>
      <c r="Y102" s="291"/>
    </row>
    <row r="103" spans="3:25" ht="18.75" customHeight="1" x14ac:dyDescent="0.25">
      <c r="C103" s="20"/>
      <c r="D103" s="305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6"/>
      <c r="Q103" s="292"/>
      <c r="R103" s="293"/>
      <c r="S103" s="293"/>
      <c r="T103" s="293"/>
      <c r="U103" s="293"/>
      <c r="V103" s="293"/>
      <c r="W103" s="293"/>
      <c r="X103" s="293"/>
      <c r="Y103" s="294"/>
    </row>
    <row r="104" spans="3:25" ht="27" customHeight="1" x14ac:dyDescent="0.25">
      <c r="C104" s="20"/>
      <c r="D104" s="277" t="s">
        <v>138</v>
      </c>
      <c r="E104" s="278"/>
      <c r="F104" s="277" t="s">
        <v>139</v>
      </c>
      <c r="G104" s="278"/>
      <c r="H104" s="277" t="s">
        <v>140</v>
      </c>
      <c r="I104" s="278"/>
      <c r="J104" s="277" t="s">
        <v>141</v>
      </c>
      <c r="K104" s="278"/>
      <c r="L104" s="307" t="s">
        <v>142</v>
      </c>
      <c r="M104" s="308"/>
      <c r="N104" s="277" t="s">
        <v>42</v>
      </c>
      <c r="O104" s="278"/>
      <c r="P104" s="279" t="s">
        <v>118</v>
      </c>
      <c r="Q104" s="282" t="s">
        <v>146</v>
      </c>
      <c r="R104" s="278"/>
      <c r="S104" s="277" t="s">
        <v>147</v>
      </c>
      <c r="T104" s="278"/>
      <c r="U104" s="277" t="s">
        <v>17</v>
      </c>
      <c r="V104" s="278"/>
      <c r="W104" s="277" t="s">
        <v>42</v>
      </c>
      <c r="X104" s="278"/>
      <c r="Y104" s="297" t="s">
        <v>118</v>
      </c>
    </row>
    <row r="105" spans="3:25" ht="18.75" customHeight="1" x14ac:dyDescent="0.25">
      <c r="C105" s="20"/>
      <c r="D105" s="171" t="s">
        <v>1</v>
      </c>
      <c r="E105" s="171" t="s">
        <v>7</v>
      </c>
      <c r="F105" s="171" t="s">
        <v>1</v>
      </c>
      <c r="G105" s="171" t="s">
        <v>7</v>
      </c>
      <c r="H105" s="171" t="s">
        <v>1</v>
      </c>
      <c r="I105" s="171" t="s">
        <v>7</v>
      </c>
      <c r="J105" s="171" t="s">
        <v>1</v>
      </c>
      <c r="K105" s="171" t="s">
        <v>7</v>
      </c>
      <c r="L105" s="171" t="s">
        <v>1</v>
      </c>
      <c r="M105" s="171" t="s">
        <v>7</v>
      </c>
      <c r="N105" s="171" t="s">
        <v>1</v>
      </c>
      <c r="O105" s="171" t="s">
        <v>7</v>
      </c>
      <c r="P105" s="280"/>
      <c r="Q105" s="167" t="s">
        <v>1</v>
      </c>
      <c r="R105" s="10" t="s">
        <v>7</v>
      </c>
      <c r="S105" s="10" t="s">
        <v>1</v>
      </c>
      <c r="T105" s="10" t="s">
        <v>7</v>
      </c>
      <c r="U105" s="10" t="s">
        <v>1</v>
      </c>
      <c r="V105" s="10" t="s">
        <v>7</v>
      </c>
      <c r="W105" s="10" t="s">
        <v>1</v>
      </c>
      <c r="X105" s="10" t="s">
        <v>7</v>
      </c>
      <c r="Y105" s="298"/>
    </row>
    <row r="106" spans="3:25" ht="36" customHeight="1" x14ac:dyDescent="0.25">
      <c r="C106" s="162" t="str">
        <f>'Fitxa Tècnica'!$D$21</f>
        <v>GRAU EN ELECTRÒNICA INDUSTRIAL I AUTOMÀTICA</v>
      </c>
      <c r="D106" s="151">
        <v>4</v>
      </c>
      <c r="E106" s="158">
        <f>D106/$P106</f>
        <v>0.33333333333333331</v>
      </c>
      <c r="F106" s="151">
        <v>7</v>
      </c>
      <c r="G106" s="158">
        <f>F106/$P106</f>
        <v>0.58333333333333337</v>
      </c>
      <c r="H106" s="151">
        <v>0</v>
      </c>
      <c r="I106" s="158">
        <f>H106/$P106</f>
        <v>0</v>
      </c>
      <c r="J106" s="151">
        <v>0</v>
      </c>
      <c r="K106" s="158">
        <f>J106/$P106</f>
        <v>0</v>
      </c>
      <c r="L106" s="151">
        <v>0</v>
      </c>
      <c r="M106" s="158">
        <f>L106/$P106</f>
        <v>0</v>
      </c>
      <c r="N106" s="153">
        <v>1</v>
      </c>
      <c r="O106" s="158">
        <f>N106/$P106</f>
        <v>8.3333333333333329E-2</v>
      </c>
      <c r="P106" s="172">
        <f>SUM(N106,L106,J106,H106,F106,D106)</f>
        <v>12</v>
      </c>
      <c r="Q106" s="168">
        <v>7</v>
      </c>
      <c r="R106" s="165">
        <f>Q106/$Y106</f>
        <v>0.58333333333333337</v>
      </c>
      <c r="S106" s="151">
        <v>3</v>
      </c>
      <c r="T106" s="165">
        <f>S106/$Y106</f>
        <v>0.25</v>
      </c>
      <c r="U106" s="151">
        <v>1</v>
      </c>
      <c r="V106" s="165">
        <f>U106/$Y106</f>
        <v>8.3333333333333329E-2</v>
      </c>
      <c r="W106" s="151">
        <v>1</v>
      </c>
      <c r="X106" s="165">
        <f>W106/$Y106</f>
        <v>8.3333333333333329E-2</v>
      </c>
      <c r="Y106" s="152">
        <f>SUM(Q106,S106,U106,W106)</f>
        <v>12</v>
      </c>
    </row>
    <row r="107" spans="3:25" ht="36" customHeight="1" x14ac:dyDescent="0.25">
      <c r="C107" s="162" t="str">
        <f>'Fitxa Tècnica'!$D$22</f>
        <v>GRAU EN ENGINYERIA DE DISSENY INDUSTRIAL I DESENVOLUPAMENT DEL PRODUCTE</v>
      </c>
      <c r="D107" s="151">
        <v>7</v>
      </c>
      <c r="E107" s="158">
        <f>D107/$P107</f>
        <v>0.41176470588235292</v>
      </c>
      <c r="F107" s="151">
        <v>5</v>
      </c>
      <c r="G107" s="158">
        <f>F107/$P107</f>
        <v>0.29411764705882354</v>
      </c>
      <c r="H107" s="151">
        <v>2</v>
      </c>
      <c r="I107" s="158">
        <f>H107/$P107</f>
        <v>0.11764705882352941</v>
      </c>
      <c r="J107" s="151">
        <v>0</v>
      </c>
      <c r="K107" s="158">
        <f>J107/$P107</f>
        <v>0</v>
      </c>
      <c r="L107" s="151">
        <v>0</v>
      </c>
      <c r="M107" s="158">
        <f>L107/$P107</f>
        <v>0</v>
      </c>
      <c r="N107" s="153">
        <v>3</v>
      </c>
      <c r="O107" s="158">
        <f>N107/$P107</f>
        <v>0.17647058823529413</v>
      </c>
      <c r="P107" s="172">
        <f t="shared" ref="P107:P109" si="26">SUM(N107,L107,J107,H107,F107,D107)</f>
        <v>17</v>
      </c>
      <c r="Q107" s="168">
        <v>17</v>
      </c>
      <c r="R107" s="165">
        <f>Q107/$Y107</f>
        <v>1</v>
      </c>
      <c r="S107" s="151">
        <v>0</v>
      </c>
      <c r="T107" s="165">
        <f>S107/$Y107</f>
        <v>0</v>
      </c>
      <c r="U107" s="151">
        <v>0</v>
      </c>
      <c r="V107" s="165">
        <f>U107/$Y107</f>
        <v>0</v>
      </c>
      <c r="W107" s="151">
        <v>0</v>
      </c>
      <c r="X107" s="165">
        <f>W107/$Y107</f>
        <v>0</v>
      </c>
      <c r="Y107" s="152">
        <f>SUM(Q107,S107,U107)</f>
        <v>17</v>
      </c>
    </row>
    <row r="108" spans="3:25" ht="36" customHeight="1" x14ac:dyDescent="0.25">
      <c r="C108" s="162" t="str">
        <f>'Fitxa Tècnica'!$D$23</f>
        <v>GRAU EN ENGINYERIA ELÈCTRICA</v>
      </c>
      <c r="D108" s="151">
        <v>0</v>
      </c>
      <c r="E108" s="158">
        <f>D108/$P108</f>
        <v>0</v>
      </c>
      <c r="F108" s="151">
        <v>3</v>
      </c>
      <c r="G108" s="158">
        <f>F108/$P108</f>
        <v>0.75</v>
      </c>
      <c r="H108" s="151">
        <v>1</v>
      </c>
      <c r="I108" s="158">
        <f>H108/$P108</f>
        <v>0.25</v>
      </c>
      <c r="J108" s="151">
        <v>0</v>
      </c>
      <c r="K108" s="158">
        <f>J108/$P108</f>
        <v>0</v>
      </c>
      <c r="L108" s="151">
        <v>0</v>
      </c>
      <c r="M108" s="158">
        <f>L108/$P108</f>
        <v>0</v>
      </c>
      <c r="N108" s="153">
        <v>0</v>
      </c>
      <c r="O108" s="158">
        <f>N108/$P108</f>
        <v>0</v>
      </c>
      <c r="P108" s="172">
        <f t="shared" si="26"/>
        <v>4</v>
      </c>
      <c r="Q108" s="168">
        <v>4</v>
      </c>
      <c r="R108" s="165">
        <f>Q108/$Y108</f>
        <v>1</v>
      </c>
      <c r="S108" s="151">
        <v>0</v>
      </c>
      <c r="T108" s="165">
        <f>S108/$Y108</f>
        <v>0</v>
      </c>
      <c r="U108" s="151">
        <v>0</v>
      </c>
      <c r="V108" s="165">
        <f>U108/$Y108</f>
        <v>0</v>
      </c>
      <c r="W108" s="151">
        <v>0</v>
      </c>
      <c r="X108" s="165">
        <f>W108/$Y108</f>
        <v>0</v>
      </c>
      <c r="Y108" s="152">
        <f>SUM(Q108,S108,U108)</f>
        <v>4</v>
      </c>
    </row>
    <row r="109" spans="3:25" ht="36" customHeight="1" x14ac:dyDescent="0.25">
      <c r="C109" s="163" t="str">
        <f>'Fitxa Tècnica'!$D$24</f>
        <v>GRAU EN ENGINYERIA MECÀNICA</v>
      </c>
      <c r="D109" s="151">
        <v>7</v>
      </c>
      <c r="E109" s="158">
        <f>D109/$P109</f>
        <v>0.58333333333333337</v>
      </c>
      <c r="F109" s="151">
        <v>3</v>
      </c>
      <c r="G109" s="158">
        <f>F109/$P109</f>
        <v>0.25</v>
      </c>
      <c r="H109" s="151">
        <v>2</v>
      </c>
      <c r="I109" s="158">
        <f>H109/$P109</f>
        <v>0.16666666666666666</v>
      </c>
      <c r="J109" s="151">
        <v>0</v>
      </c>
      <c r="K109" s="158">
        <f>J109/$P109</f>
        <v>0</v>
      </c>
      <c r="L109" s="151">
        <v>0</v>
      </c>
      <c r="M109" s="158">
        <f>L109/$P109</f>
        <v>0</v>
      </c>
      <c r="N109" s="153">
        <v>0</v>
      </c>
      <c r="O109" s="158">
        <f>N109/$P109</f>
        <v>0</v>
      </c>
      <c r="P109" s="172">
        <f t="shared" si="26"/>
        <v>12</v>
      </c>
      <c r="Q109" s="168">
        <v>9</v>
      </c>
      <c r="R109" s="165">
        <f>Q109/$Y109</f>
        <v>0.75</v>
      </c>
      <c r="S109" s="151">
        <v>1</v>
      </c>
      <c r="T109" s="165">
        <f>S109/$Y109</f>
        <v>8.3333333333333329E-2</v>
      </c>
      <c r="U109" s="151">
        <v>2</v>
      </c>
      <c r="V109" s="165">
        <f>U109/$Y109</f>
        <v>0.16666666666666666</v>
      </c>
      <c r="W109" s="151">
        <v>0</v>
      </c>
      <c r="X109" s="165">
        <f>W109/$Y109</f>
        <v>0</v>
      </c>
      <c r="Y109" s="152">
        <f>SUM(Q109,S109,U109)</f>
        <v>12</v>
      </c>
    </row>
    <row r="110" spans="3:25" ht="3.75" customHeight="1" x14ac:dyDescent="0.2"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73"/>
      <c r="O110" s="173"/>
      <c r="P110" s="174"/>
      <c r="Q110" s="154"/>
      <c r="R110" s="154"/>
      <c r="S110" s="154"/>
      <c r="T110" s="154"/>
      <c r="U110" s="154"/>
      <c r="V110" s="154"/>
      <c r="W110" s="154"/>
      <c r="X110" s="154"/>
      <c r="Y110" s="154"/>
    </row>
    <row r="111" spans="3:25" ht="18.75" customHeight="1" x14ac:dyDescent="0.25">
      <c r="C111" s="163" t="s">
        <v>85</v>
      </c>
      <c r="D111" s="155">
        <f>SUM(D106:D109)</f>
        <v>18</v>
      </c>
      <c r="E111" s="160">
        <f>D111/$P111</f>
        <v>0.4</v>
      </c>
      <c r="F111" s="155">
        <f t="shared" ref="F111" si="27">SUM(F106:F109)</f>
        <v>18</v>
      </c>
      <c r="G111" s="160">
        <f>F111/$P111</f>
        <v>0.4</v>
      </c>
      <c r="H111" s="155">
        <f t="shared" ref="H111" si="28">SUM(H106:H109)</f>
        <v>5</v>
      </c>
      <c r="I111" s="160">
        <f>H111/$P111</f>
        <v>0.1111111111111111</v>
      </c>
      <c r="J111" s="155">
        <f t="shared" ref="J111" si="29">SUM(J106:J109)</f>
        <v>0</v>
      </c>
      <c r="K111" s="160">
        <f>J111/$P111</f>
        <v>0</v>
      </c>
      <c r="L111" s="155">
        <f t="shared" ref="L111" si="30">SUM(L106:L109)</f>
        <v>0</v>
      </c>
      <c r="M111" s="160">
        <f>L111/$P111</f>
        <v>0</v>
      </c>
      <c r="N111" s="155">
        <f t="shared" ref="N111" si="31">SUM(N106:N109)</f>
        <v>4</v>
      </c>
      <c r="O111" s="160">
        <f>N111/$P111</f>
        <v>8.8888888888888892E-2</v>
      </c>
      <c r="P111" s="175">
        <f>SUM(P106:P109)</f>
        <v>45</v>
      </c>
      <c r="Q111" s="169">
        <f>SUM(Q106:Q109)</f>
        <v>37</v>
      </c>
      <c r="R111" s="166">
        <f>+Q111/$Y$111</f>
        <v>0.82222222222222219</v>
      </c>
      <c r="S111" s="155">
        <f t="shared" ref="S111" si="32">SUM(S106:S109)</f>
        <v>4</v>
      </c>
      <c r="T111" s="166">
        <f>+S111/$Y$111</f>
        <v>8.8888888888888892E-2</v>
      </c>
      <c r="U111" s="155">
        <f t="shared" ref="U111" si="33">SUM(U106:U109)</f>
        <v>3</v>
      </c>
      <c r="V111" s="166">
        <f>+U111/$Y$111</f>
        <v>6.6666666666666666E-2</v>
      </c>
      <c r="W111" s="155">
        <f t="shared" ref="W111" si="34">SUM(W106:W109)</f>
        <v>1</v>
      </c>
      <c r="X111" s="166">
        <f>+W111/$Y$111</f>
        <v>2.2222222222222223E-2</v>
      </c>
      <c r="Y111" s="156">
        <f>SUM(Y106:Y109)</f>
        <v>45</v>
      </c>
    </row>
    <row r="113" spans="3:16" ht="18.75" customHeight="1" x14ac:dyDescent="0.25">
      <c r="C113" s="16" t="s">
        <v>149</v>
      </c>
    </row>
    <row r="115" spans="3:16" ht="18.75" customHeight="1" x14ac:dyDescent="0.25">
      <c r="C115" s="19"/>
      <c r="D115" s="317" t="s">
        <v>242</v>
      </c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1"/>
    </row>
    <row r="116" spans="3:16" ht="18.75" customHeight="1" x14ac:dyDescent="0.25">
      <c r="C116" s="20"/>
      <c r="D116" s="318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4"/>
    </row>
    <row r="117" spans="3:16" ht="31.5" customHeight="1" x14ac:dyDescent="0.25">
      <c r="C117" s="20"/>
      <c r="D117" s="277" t="s">
        <v>150</v>
      </c>
      <c r="E117" s="278"/>
      <c r="F117" s="277" t="s">
        <v>151</v>
      </c>
      <c r="G117" s="278"/>
      <c r="H117" s="277" t="s">
        <v>152</v>
      </c>
      <c r="I117" s="278"/>
      <c r="J117" s="277" t="s">
        <v>153</v>
      </c>
      <c r="K117" s="278"/>
      <c r="L117" s="277" t="s">
        <v>154</v>
      </c>
      <c r="M117" s="278"/>
      <c r="N117" s="277" t="s">
        <v>17</v>
      </c>
      <c r="O117" s="278"/>
      <c r="P117" s="279" t="s">
        <v>118</v>
      </c>
    </row>
    <row r="118" spans="3:16" ht="18.75" customHeight="1" x14ac:dyDescent="0.25">
      <c r="C118" s="20"/>
      <c r="D118" s="171" t="s">
        <v>1</v>
      </c>
      <c r="E118" s="171" t="s">
        <v>7</v>
      </c>
      <c r="F118" s="171" t="s">
        <v>1</v>
      </c>
      <c r="G118" s="171" t="s">
        <v>7</v>
      </c>
      <c r="H118" s="171" t="s">
        <v>1</v>
      </c>
      <c r="I118" s="171" t="s">
        <v>7</v>
      </c>
      <c r="J118" s="171" t="s">
        <v>1</v>
      </c>
      <c r="K118" s="171" t="s">
        <v>7</v>
      </c>
      <c r="L118" s="171" t="s">
        <v>1</v>
      </c>
      <c r="M118" s="171" t="s">
        <v>7</v>
      </c>
      <c r="N118" s="171" t="s">
        <v>1</v>
      </c>
      <c r="O118" s="171" t="s">
        <v>7</v>
      </c>
      <c r="P118" s="280"/>
    </row>
    <row r="119" spans="3:16" ht="36" customHeight="1" x14ac:dyDescent="0.25">
      <c r="C119" s="162" t="str">
        <f>'Fitxa Tècnica'!$D$21</f>
        <v>GRAU EN ELECTRÒNICA INDUSTRIAL I AUTOMÀTICA</v>
      </c>
      <c r="D119" s="151">
        <v>8</v>
      </c>
      <c r="E119" s="158">
        <f>D119/$P119</f>
        <v>0.47058823529411764</v>
      </c>
      <c r="F119" s="151">
        <v>3</v>
      </c>
      <c r="G119" s="158">
        <f>F119/$P119</f>
        <v>0.17647058823529413</v>
      </c>
      <c r="H119" s="243">
        <v>0</v>
      </c>
      <c r="I119" s="158">
        <f>H119/$P119</f>
        <v>0</v>
      </c>
      <c r="J119" s="151">
        <v>0</v>
      </c>
      <c r="K119" s="158">
        <f>J119/$P119</f>
        <v>0</v>
      </c>
      <c r="L119" s="151">
        <v>2</v>
      </c>
      <c r="M119" s="158">
        <f>L119/$P119</f>
        <v>0.11764705882352941</v>
      </c>
      <c r="N119" s="151">
        <v>4</v>
      </c>
      <c r="O119" s="158">
        <f>N119/$P119</f>
        <v>0.23529411764705882</v>
      </c>
      <c r="P119" s="172">
        <f>SUM(,N119,L119,J119,H119,F119,D119)</f>
        <v>17</v>
      </c>
    </row>
    <row r="120" spans="3:16" ht="36" customHeight="1" x14ac:dyDescent="0.25">
      <c r="C120" s="162" t="str">
        <f>'Fitxa Tècnica'!$D$22</f>
        <v>GRAU EN ENGINYERIA DE DISSENY INDUSTRIAL I DESENVOLUPAMENT DEL PRODUCTE</v>
      </c>
      <c r="D120" s="151">
        <v>14</v>
      </c>
      <c r="E120" s="158">
        <f>D120/$P120</f>
        <v>0.60869565217391308</v>
      </c>
      <c r="F120" s="151">
        <v>3</v>
      </c>
      <c r="G120" s="158">
        <f>F120/$P120</f>
        <v>0.13043478260869565</v>
      </c>
      <c r="H120" s="243">
        <v>0</v>
      </c>
      <c r="I120" s="158">
        <f>H120/$P120</f>
        <v>0</v>
      </c>
      <c r="J120" s="151">
        <v>1</v>
      </c>
      <c r="K120" s="158">
        <f>J120/$P120</f>
        <v>4.3478260869565216E-2</v>
      </c>
      <c r="L120" s="151">
        <v>1</v>
      </c>
      <c r="M120" s="158">
        <f>L120/$P120</f>
        <v>4.3478260869565216E-2</v>
      </c>
      <c r="N120" s="151">
        <v>4</v>
      </c>
      <c r="O120" s="158">
        <f>N120/$P120</f>
        <v>0.17391304347826086</v>
      </c>
      <c r="P120" s="172">
        <f t="shared" ref="P120:P122" si="35">SUM(,N120,L120,J120,H120,F120,D120)</f>
        <v>23</v>
      </c>
    </row>
    <row r="121" spans="3:16" ht="36" customHeight="1" x14ac:dyDescent="0.25">
      <c r="C121" s="162" t="str">
        <f>'Fitxa Tècnica'!$D$23</f>
        <v>GRAU EN ENGINYERIA ELÈCTRICA</v>
      </c>
      <c r="D121" s="151">
        <v>4</v>
      </c>
      <c r="E121" s="158">
        <f>D121/$P121</f>
        <v>1</v>
      </c>
      <c r="F121" s="151">
        <v>0</v>
      </c>
      <c r="G121" s="158">
        <f>F121/$P121</f>
        <v>0</v>
      </c>
      <c r="H121" s="243">
        <v>0</v>
      </c>
      <c r="I121" s="158">
        <f>H121/$P121</f>
        <v>0</v>
      </c>
      <c r="J121" s="151">
        <v>0</v>
      </c>
      <c r="K121" s="158">
        <f>J121/$P121</f>
        <v>0</v>
      </c>
      <c r="L121" s="151">
        <v>0</v>
      </c>
      <c r="M121" s="158">
        <f>L121/$P121</f>
        <v>0</v>
      </c>
      <c r="N121" s="151">
        <v>0</v>
      </c>
      <c r="O121" s="158">
        <f>N121/$P121</f>
        <v>0</v>
      </c>
      <c r="P121" s="172">
        <f t="shared" si="35"/>
        <v>4</v>
      </c>
    </row>
    <row r="122" spans="3:16" ht="36" customHeight="1" x14ac:dyDescent="0.25">
      <c r="C122" s="163" t="str">
        <f>'Fitxa Tècnica'!$D$24</f>
        <v>GRAU EN ENGINYERIA MECÀNICA</v>
      </c>
      <c r="D122" s="151">
        <v>10</v>
      </c>
      <c r="E122" s="158">
        <f>D122/$P122</f>
        <v>0.625</v>
      </c>
      <c r="F122" s="151">
        <v>4</v>
      </c>
      <c r="G122" s="158">
        <f>F122/$P122</f>
        <v>0.25</v>
      </c>
      <c r="H122" s="243">
        <v>0</v>
      </c>
      <c r="I122" s="158">
        <f>H122/$P122</f>
        <v>0</v>
      </c>
      <c r="J122" s="151">
        <v>1</v>
      </c>
      <c r="K122" s="158">
        <f>J122/$P122</f>
        <v>6.25E-2</v>
      </c>
      <c r="L122" s="151">
        <v>0</v>
      </c>
      <c r="M122" s="158">
        <f>L122/$P122</f>
        <v>0</v>
      </c>
      <c r="N122" s="151">
        <v>1</v>
      </c>
      <c r="O122" s="158">
        <f>N122/$P122</f>
        <v>6.25E-2</v>
      </c>
      <c r="P122" s="172">
        <f t="shared" si="35"/>
        <v>16</v>
      </c>
    </row>
    <row r="123" spans="3:16" ht="4.5" customHeight="1" x14ac:dyDescent="0.2">
      <c r="C123" s="164"/>
      <c r="D123" s="164"/>
      <c r="E123" s="164"/>
      <c r="F123" s="164"/>
      <c r="G123" s="164"/>
      <c r="H123" s="244"/>
      <c r="I123" s="164"/>
      <c r="J123" s="164"/>
      <c r="K123" s="164"/>
      <c r="L123" s="164"/>
      <c r="M123" s="164"/>
      <c r="N123" s="173"/>
      <c r="O123" s="173"/>
      <c r="P123" s="174"/>
    </row>
    <row r="124" spans="3:16" ht="18.75" customHeight="1" x14ac:dyDescent="0.25">
      <c r="C124" s="163" t="s">
        <v>85</v>
      </c>
      <c r="D124" s="155">
        <f>SUM(D119:D122)</f>
        <v>36</v>
      </c>
      <c r="E124" s="160">
        <f>D124/$P124</f>
        <v>0.6</v>
      </c>
      <c r="F124" s="155">
        <f t="shared" ref="F124" si="36">SUM(F119:F122)</f>
        <v>10</v>
      </c>
      <c r="G124" s="160">
        <f>F124/$P124</f>
        <v>0.16666666666666666</v>
      </c>
      <c r="H124" s="245">
        <v>0</v>
      </c>
      <c r="I124" s="160">
        <f>H124/$P124</f>
        <v>0</v>
      </c>
      <c r="J124" s="155">
        <f t="shared" ref="J124" si="37">SUM(J119:J122)</f>
        <v>2</v>
      </c>
      <c r="K124" s="160">
        <f>J124/$P124</f>
        <v>3.3333333333333333E-2</v>
      </c>
      <c r="L124" s="155">
        <f t="shared" ref="L124" si="38">SUM(L119:L122)</f>
        <v>3</v>
      </c>
      <c r="M124" s="160">
        <f>L124/$P124</f>
        <v>0.05</v>
      </c>
      <c r="N124" s="175">
        <f>SUM(N119:N122)</f>
        <v>9</v>
      </c>
      <c r="O124" s="160">
        <f>N124/$P124</f>
        <v>0.15</v>
      </c>
      <c r="P124" s="175">
        <f>SUM(P119:P122)</f>
        <v>60</v>
      </c>
    </row>
    <row r="126" spans="3:16" s="193" customFormat="1" ht="18.75" customHeight="1" x14ac:dyDescent="0.25">
      <c r="D126" s="193" t="s">
        <v>107</v>
      </c>
      <c r="G126" s="193" t="s">
        <v>108</v>
      </c>
      <c r="J126" s="162" t="str">
        <f>'Fitxa Tècnica'!$D$23</f>
        <v>GRAU EN ENGINYERIA ELÈCTRICA</v>
      </c>
      <c r="M126" s="163" t="str">
        <f>'Fitxa Tècnica'!$D$24</f>
        <v>GRAU EN ENGINYERIA MECÀNICA</v>
      </c>
    </row>
    <row r="127" spans="3:16" s="193" customFormat="1" ht="18.75" customHeight="1" x14ac:dyDescent="0.25">
      <c r="C127" s="193" t="s">
        <v>150</v>
      </c>
      <c r="D127" s="193">
        <v>8</v>
      </c>
      <c r="F127" s="193" t="s">
        <v>150</v>
      </c>
      <c r="G127" s="151">
        <v>14</v>
      </c>
      <c r="I127" s="193" t="s">
        <v>150</v>
      </c>
      <c r="J127" s="151">
        <v>4</v>
      </c>
      <c r="L127" s="193" t="s">
        <v>150</v>
      </c>
      <c r="M127" s="151">
        <v>10</v>
      </c>
    </row>
    <row r="128" spans="3:16" s="193" customFormat="1" ht="18.75" customHeight="1" x14ac:dyDescent="0.25">
      <c r="C128" s="193" t="s">
        <v>151</v>
      </c>
      <c r="D128" s="193">
        <v>3</v>
      </c>
      <c r="F128" s="193" t="s">
        <v>151</v>
      </c>
      <c r="G128" s="151">
        <v>3</v>
      </c>
      <c r="I128" s="193" t="s">
        <v>151</v>
      </c>
      <c r="J128" s="151">
        <v>0</v>
      </c>
      <c r="L128" s="193" t="s">
        <v>151</v>
      </c>
      <c r="M128" s="151">
        <v>4</v>
      </c>
    </row>
    <row r="129" spans="3:17" s="193" customFormat="1" ht="18.75" customHeight="1" x14ac:dyDescent="0.25">
      <c r="C129" s="193" t="s">
        <v>264</v>
      </c>
      <c r="D129" s="193">
        <v>0</v>
      </c>
      <c r="F129" s="193" t="s">
        <v>264</v>
      </c>
      <c r="G129" s="151">
        <v>0</v>
      </c>
      <c r="I129" s="193" t="s">
        <v>264</v>
      </c>
      <c r="J129" s="151">
        <v>0</v>
      </c>
      <c r="L129" s="193" t="s">
        <v>264</v>
      </c>
      <c r="M129" s="151">
        <v>0</v>
      </c>
    </row>
    <row r="130" spans="3:17" s="193" customFormat="1" ht="18.75" customHeight="1" x14ac:dyDescent="0.25">
      <c r="C130" s="193" t="s">
        <v>153</v>
      </c>
      <c r="D130" s="193">
        <v>0</v>
      </c>
      <c r="F130" s="193" t="s">
        <v>153</v>
      </c>
      <c r="G130" s="151">
        <v>1</v>
      </c>
      <c r="I130" s="193" t="s">
        <v>153</v>
      </c>
      <c r="J130" s="151">
        <v>0</v>
      </c>
      <c r="L130" s="193" t="s">
        <v>153</v>
      </c>
      <c r="M130" s="151">
        <v>1</v>
      </c>
    </row>
    <row r="131" spans="3:17" s="193" customFormat="1" ht="18.75" customHeight="1" x14ac:dyDescent="0.25">
      <c r="C131" s="193" t="s">
        <v>154</v>
      </c>
      <c r="D131" s="193">
        <v>2</v>
      </c>
      <c r="F131" s="193" t="s">
        <v>154</v>
      </c>
      <c r="G131" s="151">
        <v>1</v>
      </c>
      <c r="I131" s="193" t="s">
        <v>154</v>
      </c>
      <c r="J131" s="151">
        <v>0</v>
      </c>
      <c r="L131" s="193" t="s">
        <v>154</v>
      </c>
      <c r="M131" s="151">
        <v>0</v>
      </c>
    </row>
    <row r="132" spans="3:17" s="193" customFormat="1" ht="18.75" customHeight="1" x14ac:dyDescent="0.25">
      <c r="C132" s="193" t="s">
        <v>17</v>
      </c>
      <c r="D132" s="193">
        <v>4</v>
      </c>
      <c r="F132" s="193" t="s">
        <v>17</v>
      </c>
      <c r="G132" s="151">
        <v>4</v>
      </c>
      <c r="I132" s="193" t="s">
        <v>17</v>
      </c>
      <c r="J132" s="151">
        <v>0</v>
      </c>
      <c r="L132" s="193" t="s">
        <v>17</v>
      </c>
      <c r="M132" s="151">
        <v>1</v>
      </c>
    </row>
    <row r="133" spans="3:17" s="193" customFormat="1" ht="18.75" customHeight="1" x14ac:dyDescent="0.25"/>
    <row r="134" spans="3:17" s="193" customFormat="1" ht="18.75" customHeight="1" x14ac:dyDescent="0.25"/>
    <row r="135" spans="3:17" s="193" customFormat="1" ht="18.75" customHeight="1" x14ac:dyDescent="0.25"/>
    <row r="136" spans="3:17" s="193" customFormat="1" ht="18.75" customHeight="1" x14ac:dyDescent="0.25"/>
    <row r="137" spans="3:17" s="193" customFormat="1" ht="18.75" customHeight="1" x14ac:dyDescent="0.25"/>
    <row r="138" spans="3:17" s="193" customFormat="1" ht="18.75" customHeight="1" x14ac:dyDescent="0.25"/>
    <row r="139" spans="3:17" s="193" customFormat="1" ht="18.75" customHeight="1" x14ac:dyDescent="0.25"/>
    <row r="140" spans="3:17" ht="18.75" customHeight="1" x14ac:dyDescent="0.25">
      <c r="C140" s="16" t="s">
        <v>155</v>
      </c>
    </row>
    <row r="142" spans="3:17" ht="18.75" customHeight="1" x14ac:dyDescent="0.25">
      <c r="C142" s="19"/>
      <c r="D142" s="317" t="s">
        <v>156</v>
      </c>
      <c r="E142" s="310"/>
      <c r="F142" s="310"/>
      <c r="G142" s="310"/>
      <c r="H142" s="310"/>
      <c r="I142" s="310"/>
      <c r="J142" s="311"/>
      <c r="K142" s="309" t="s">
        <v>159</v>
      </c>
      <c r="L142" s="310"/>
      <c r="M142" s="310"/>
      <c r="N142" s="310"/>
      <c r="O142" s="310"/>
      <c r="P142" s="310"/>
      <c r="Q142" s="311"/>
    </row>
    <row r="143" spans="3:17" ht="18.75" customHeight="1" x14ac:dyDescent="0.25">
      <c r="C143" s="20"/>
      <c r="D143" s="318"/>
      <c r="E143" s="313"/>
      <c r="F143" s="313"/>
      <c r="G143" s="313"/>
      <c r="H143" s="313"/>
      <c r="I143" s="313"/>
      <c r="J143" s="314"/>
      <c r="K143" s="312"/>
      <c r="L143" s="313"/>
      <c r="M143" s="313"/>
      <c r="N143" s="313"/>
      <c r="O143" s="313"/>
      <c r="P143" s="313"/>
      <c r="Q143" s="314"/>
    </row>
    <row r="144" spans="3:17" ht="15.75" customHeight="1" x14ac:dyDescent="0.25">
      <c r="C144" s="20"/>
      <c r="D144" s="277" t="s">
        <v>157</v>
      </c>
      <c r="E144" s="278"/>
      <c r="F144" s="277" t="s">
        <v>158</v>
      </c>
      <c r="G144" s="278"/>
      <c r="H144" s="277" t="s">
        <v>42</v>
      </c>
      <c r="I144" s="278"/>
      <c r="J144" s="279" t="s">
        <v>118</v>
      </c>
      <c r="K144" s="282" t="s">
        <v>145</v>
      </c>
      <c r="L144" s="278"/>
      <c r="M144" s="277" t="s">
        <v>37</v>
      </c>
      <c r="N144" s="278"/>
      <c r="O144" s="277" t="s">
        <v>42</v>
      </c>
      <c r="P144" s="278"/>
      <c r="Q144" s="279" t="s">
        <v>118</v>
      </c>
    </row>
    <row r="145" spans="3:17" ht="18.75" customHeight="1" x14ac:dyDescent="0.25">
      <c r="C145" s="20"/>
      <c r="D145" s="171" t="s">
        <v>1</v>
      </c>
      <c r="E145" s="171" t="s">
        <v>7</v>
      </c>
      <c r="F145" s="171" t="s">
        <v>1</v>
      </c>
      <c r="G145" s="171" t="s">
        <v>7</v>
      </c>
      <c r="H145" s="171" t="s">
        <v>1</v>
      </c>
      <c r="I145" s="171" t="s">
        <v>7</v>
      </c>
      <c r="J145" s="280"/>
      <c r="K145" s="171" t="s">
        <v>1</v>
      </c>
      <c r="L145" s="171" t="s">
        <v>7</v>
      </c>
      <c r="M145" s="171" t="s">
        <v>1</v>
      </c>
      <c r="N145" s="171" t="s">
        <v>7</v>
      </c>
      <c r="O145" s="171" t="s">
        <v>1</v>
      </c>
      <c r="P145" s="171" t="s">
        <v>7</v>
      </c>
      <c r="Q145" s="280"/>
    </row>
    <row r="146" spans="3:17" ht="36" customHeight="1" x14ac:dyDescent="0.25">
      <c r="C146" s="162" t="str">
        <f>'Fitxa Tècnica'!$D$21</f>
        <v>GRAU EN ELECTRÒNICA INDUSTRIAL I AUTOMÀTICA</v>
      </c>
      <c r="D146" s="151">
        <v>11</v>
      </c>
      <c r="E146" s="158">
        <f>D146/$J146</f>
        <v>0.91666666666666663</v>
      </c>
      <c r="F146" s="151">
        <v>1</v>
      </c>
      <c r="G146" s="158">
        <f>F146/$J146</f>
        <v>8.3333333333333329E-2</v>
      </c>
      <c r="H146" s="151">
        <v>0</v>
      </c>
      <c r="I146" s="158">
        <f>H146/$J146</f>
        <v>0</v>
      </c>
      <c r="J146" s="172">
        <f>SUM(,H146,F146,D146)</f>
        <v>12</v>
      </c>
      <c r="K146" s="151">
        <v>5</v>
      </c>
      <c r="L146" s="158">
        <f>K146/$J146</f>
        <v>0.41666666666666669</v>
      </c>
      <c r="M146" s="151">
        <v>6</v>
      </c>
      <c r="N146" s="158">
        <f>M146/$J146</f>
        <v>0.5</v>
      </c>
      <c r="O146" s="151">
        <v>1</v>
      </c>
      <c r="P146" s="158">
        <f>O146/$J146</f>
        <v>8.3333333333333329E-2</v>
      </c>
      <c r="Q146" s="172">
        <f>SUM(,O146,M146,K146)</f>
        <v>12</v>
      </c>
    </row>
    <row r="147" spans="3:17" ht="36" customHeight="1" x14ac:dyDescent="0.25">
      <c r="C147" s="162" t="str">
        <f>'Fitxa Tècnica'!$D$22</f>
        <v>GRAU EN ENGINYERIA DE DISSENY INDUSTRIAL I DESENVOLUPAMENT DEL PRODUCTE</v>
      </c>
      <c r="D147" s="151">
        <v>17</v>
      </c>
      <c r="E147" s="158">
        <f>D147/$J147</f>
        <v>1</v>
      </c>
      <c r="F147" s="151">
        <v>0</v>
      </c>
      <c r="G147" s="158">
        <f>F147/$J147</f>
        <v>0</v>
      </c>
      <c r="H147" s="151">
        <v>0</v>
      </c>
      <c r="I147" s="158">
        <f>H147/$J147</f>
        <v>0</v>
      </c>
      <c r="J147" s="172">
        <f t="shared" ref="J147:J149" si="39">SUM(,H147,F147,D147)</f>
        <v>17</v>
      </c>
      <c r="K147" s="151">
        <v>5</v>
      </c>
      <c r="L147" s="158">
        <f>K147/$J147</f>
        <v>0.29411764705882354</v>
      </c>
      <c r="M147" s="151">
        <v>11</v>
      </c>
      <c r="N147" s="158">
        <f>M147/$J147</f>
        <v>0.6470588235294118</v>
      </c>
      <c r="O147" s="151">
        <v>1</v>
      </c>
      <c r="P147" s="158">
        <f>O147/$J147</f>
        <v>5.8823529411764705E-2</v>
      </c>
      <c r="Q147" s="172">
        <f t="shared" ref="Q147:Q149" si="40">SUM(,O147,M147,K147)</f>
        <v>17</v>
      </c>
    </row>
    <row r="148" spans="3:17" ht="36" customHeight="1" x14ac:dyDescent="0.25">
      <c r="C148" s="162" t="str">
        <f>'Fitxa Tècnica'!$D$23</f>
        <v>GRAU EN ENGINYERIA ELÈCTRICA</v>
      </c>
      <c r="D148" s="151">
        <v>4</v>
      </c>
      <c r="E148" s="158">
        <f>D148/$J148</f>
        <v>1</v>
      </c>
      <c r="F148" s="151">
        <v>0</v>
      </c>
      <c r="G148" s="158">
        <f>F148/$J148</f>
        <v>0</v>
      </c>
      <c r="H148" s="151">
        <v>0</v>
      </c>
      <c r="I148" s="158">
        <f>H148/$J148</f>
        <v>0</v>
      </c>
      <c r="J148" s="172">
        <f t="shared" si="39"/>
        <v>4</v>
      </c>
      <c r="K148" s="151">
        <v>1</v>
      </c>
      <c r="L148" s="158">
        <f>K148/$J148</f>
        <v>0.25</v>
      </c>
      <c r="M148" s="151">
        <v>2</v>
      </c>
      <c r="N148" s="158">
        <f>M148/$J148</f>
        <v>0.5</v>
      </c>
      <c r="O148" s="151">
        <v>1</v>
      </c>
      <c r="P148" s="158">
        <f>O148/$J148</f>
        <v>0.25</v>
      </c>
      <c r="Q148" s="172">
        <f t="shared" si="40"/>
        <v>4</v>
      </c>
    </row>
    <row r="149" spans="3:17" ht="36" customHeight="1" x14ac:dyDescent="0.25">
      <c r="C149" s="163" t="str">
        <f>'Fitxa Tècnica'!$D$24</f>
        <v>GRAU EN ENGINYERIA MECÀNICA</v>
      </c>
      <c r="D149" s="151">
        <v>12</v>
      </c>
      <c r="E149" s="158">
        <f>D149/$J149</f>
        <v>1</v>
      </c>
      <c r="F149" s="151">
        <v>0</v>
      </c>
      <c r="G149" s="158">
        <f>F149/$J149</f>
        <v>0</v>
      </c>
      <c r="H149" s="151">
        <v>0</v>
      </c>
      <c r="I149" s="158">
        <f>H149/$J149</f>
        <v>0</v>
      </c>
      <c r="J149" s="172">
        <f t="shared" si="39"/>
        <v>12</v>
      </c>
      <c r="K149" s="151">
        <v>10</v>
      </c>
      <c r="L149" s="158">
        <f>K149/$J149</f>
        <v>0.83333333333333337</v>
      </c>
      <c r="M149" s="151">
        <v>1</v>
      </c>
      <c r="N149" s="158">
        <f>M149/$J149</f>
        <v>8.3333333333333329E-2</v>
      </c>
      <c r="O149" s="151">
        <v>1</v>
      </c>
      <c r="P149" s="158">
        <f>O149/$J149</f>
        <v>8.3333333333333329E-2</v>
      </c>
      <c r="Q149" s="172">
        <f t="shared" si="40"/>
        <v>12</v>
      </c>
    </row>
    <row r="150" spans="3:17" ht="5.25" customHeight="1" x14ac:dyDescent="0.2">
      <c r="C150" s="164"/>
      <c r="D150" s="164"/>
      <c r="E150" s="164"/>
      <c r="F150" s="164"/>
      <c r="G150" s="164"/>
      <c r="H150" s="173"/>
      <c r="I150" s="173"/>
      <c r="J150" s="174"/>
      <c r="K150" s="164"/>
      <c r="L150" s="164"/>
      <c r="M150" s="164"/>
      <c r="N150" s="164"/>
      <c r="O150" s="173"/>
      <c r="P150" s="173"/>
      <c r="Q150" s="174"/>
    </row>
    <row r="151" spans="3:17" ht="18.75" customHeight="1" x14ac:dyDescent="0.25">
      <c r="C151" s="163" t="s">
        <v>85</v>
      </c>
      <c r="D151" s="155">
        <f>SUM(D146:D149)</f>
        <v>44</v>
      </c>
      <c r="E151" s="160">
        <f>D151/$J151</f>
        <v>0.97777777777777775</v>
      </c>
      <c r="F151" s="155">
        <f t="shared" ref="F151" si="41">SUM(F146:F149)</f>
        <v>1</v>
      </c>
      <c r="G151" s="160">
        <f>F151/$J151</f>
        <v>2.2222222222222223E-2</v>
      </c>
      <c r="H151" s="175">
        <f>SUM(H146:H149)</f>
        <v>0</v>
      </c>
      <c r="I151" s="160">
        <f>H151/$J151</f>
        <v>0</v>
      </c>
      <c r="J151" s="175">
        <f>SUM(J146:J149)</f>
        <v>45</v>
      </c>
      <c r="K151" s="155">
        <f>SUM(K146:K149)</f>
        <v>21</v>
      </c>
      <c r="L151" s="160">
        <f>K151/$J151</f>
        <v>0.46666666666666667</v>
      </c>
      <c r="M151" s="155">
        <f t="shared" ref="M151" si="42">SUM(M146:M149)</f>
        <v>20</v>
      </c>
      <c r="N151" s="160">
        <f>M151/$J151</f>
        <v>0.44444444444444442</v>
      </c>
      <c r="O151" s="175">
        <f>SUM(O146:O149)</f>
        <v>4</v>
      </c>
      <c r="P151" s="160">
        <f>O151/$J151</f>
        <v>8.8888888888888892E-2</v>
      </c>
      <c r="Q151" s="175">
        <f>SUM(Q146:Q149)</f>
        <v>45</v>
      </c>
    </row>
    <row r="153" spans="3:17" s="193" customFormat="1" ht="18.75" customHeight="1" x14ac:dyDescent="0.25"/>
    <row r="154" spans="3:17" s="193" customFormat="1" ht="18.75" customHeight="1" x14ac:dyDescent="0.25"/>
    <row r="155" spans="3:17" s="193" customFormat="1" ht="18.75" customHeight="1" x14ac:dyDescent="0.25"/>
    <row r="156" spans="3:17" s="193" customFormat="1" ht="18.75" customHeight="1" x14ac:dyDescent="0.25">
      <c r="D156" s="193" t="s">
        <v>159</v>
      </c>
    </row>
    <row r="157" spans="3:17" s="193" customFormat="1" ht="18.75" customHeight="1" x14ac:dyDescent="0.25">
      <c r="D157" s="193" t="s">
        <v>145</v>
      </c>
      <c r="E157" s="193" t="s">
        <v>37</v>
      </c>
      <c r="F157" s="193" t="s">
        <v>42</v>
      </c>
    </row>
    <row r="158" spans="3:17" s="193" customFormat="1" ht="18.75" customHeight="1" x14ac:dyDescent="0.25">
      <c r="C158" s="193" t="s">
        <v>107</v>
      </c>
      <c r="D158" s="193">
        <v>0.41666666666666669</v>
      </c>
      <c r="E158" s="193">
        <v>0.5</v>
      </c>
      <c r="F158" s="193">
        <v>8.3333333333333329E-2</v>
      </c>
    </row>
    <row r="159" spans="3:17" s="193" customFormat="1" ht="18.75" customHeight="1" x14ac:dyDescent="0.25">
      <c r="C159" s="193" t="s">
        <v>108</v>
      </c>
      <c r="D159" s="193">
        <v>0.29411764705882354</v>
      </c>
      <c r="E159" s="193">
        <v>0.6470588235294118</v>
      </c>
      <c r="F159" s="193">
        <v>5.8823529411764705E-2</v>
      </c>
    </row>
    <row r="160" spans="3:17" s="193" customFormat="1" ht="18.75" customHeight="1" x14ac:dyDescent="0.25">
      <c r="C160" s="193" t="s">
        <v>109</v>
      </c>
      <c r="D160" s="193">
        <v>0.25</v>
      </c>
      <c r="E160" s="193">
        <v>0.5</v>
      </c>
      <c r="F160" s="193">
        <v>0.25</v>
      </c>
    </row>
    <row r="161" spans="3:24" s="193" customFormat="1" ht="18.75" customHeight="1" x14ac:dyDescent="0.25">
      <c r="C161" s="193" t="s">
        <v>110</v>
      </c>
      <c r="D161" s="193">
        <v>0.83333333333333337</v>
      </c>
      <c r="E161" s="193">
        <v>8.3333333333333329E-2</v>
      </c>
      <c r="F161" s="193">
        <v>8.3333333333333329E-2</v>
      </c>
    </row>
    <row r="162" spans="3:24" s="193" customFormat="1" ht="18.75" customHeight="1" x14ac:dyDescent="0.25"/>
    <row r="163" spans="3:24" s="193" customFormat="1" ht="18.75" customHeight="1" x14ac:dyDescent="0.25"/>
    <row r="164" spans="3:24" s="193" customFormat="1" ht="18.75" customHeight="1" x14ac:dyDescent="0.25"/>
    <row r="165" spans="3:24" s="193" customFormat="1" ht="18.75" customHeight="1" x14ac:dyDescent="0.25"/>
    <row r="166" spans="3:24" s="193" customFormat="1" ht="18.75" customHeight="1" x14ac:dyDescent="0.25"/>
    <row r="167" spans="3:24" s="193" customFormat="1" ht="18.75" customHeight="1" x14ac:dyDescent="0.25"/>
    <row r="168" spans="3:24" s="193" customFormat="1" ht="18.75" customHeight="1" x14ac:dyDescent="0.25"/>
    <row r="169" spans="3:24" s="193" customFormat="1" ht="18.75" customHeight="1" x14ac:dyDescent="0.25"/>
    <row r="170" spans="3:24" s="193" customFormat="1" ht="18.75" customHeight="1" x14ac:dyDescent="0.25"/>
    <row r="171" spans="3:24" ht="18.75" customHeight="1" x14ac:dyDescent="0.25">
      <c r="C171" s="186" t="s">
        <v>160</v>
      </c>
    </row>
    <row r="173" spans="3:24" ht="48.75" customHeight="1" x14ac:dyDescent="0.25">
      <c r="C173" s="19"/>
      <c r="D173" s="315" t="s">
        <v>161</v>
      </c>
      <c r="E173" s="316"/>
      <c r="F173" s="315" t="s">
        <v>163</v>
      </c>
      <c r="G173" s="316"/>
      <c r="H173" s="315" t="s">
        <v>162</v>
      </c>
      <c r="I173" s="316"/>
      <c r="J173" s="315" t="s">
        <v>42</v>
      </c>
      <c r="K173" s="316"/>
      <c r="L173" s="189" t="s">
        <v>118</v>
      </c>
      <c r="M173" s="315" t="s">
        <v>164</v>
      </c>
      <c r="N173" s="320"/>
      <c r="O173" s="320"/>
      <c r="P173" s="320"/>
      <c r="Q173" s="320"/>
      <c r="R173" s="316"/>
      <c r="S173" s="189" t="s">
        <v>118</v>
      </c>
      <c r="T173" s="319" t="s">
        <v>261</v>
      </c>
      <c r="U173" s="320"/>
      <c r="V173" s="320"/>
      <c r="W173" s="316"/>
      <c r="X173" s="189" t="s">
        <v>118</v>
      </c>
    </row>
    <row r="174" spans="3:24" ht="18.75" customHeight="1" x14ac:dyDescent="0.25">
      <c r="C174" s="20"/>
      <c r="D174" s="171" t="s">
        <v>1</v>
      </c>
      <c r="E174" s="171" t="s">
        <v>7</v>
      </c>
      <c r="F174" s="171" t="s">
        <v>1</v>
      </c>
      <c r="G174" s="171" t="s">
        <v>7</v>
      </c>
      <c r="H174" s="171" t="s">
        <v>1</v>
      </c>
      <c r="I174" s="171" t="s">
        <v>7</v>
      </c>
      <c r="J174" s="171" t="s">
        <v>1</v>
      </c>
      <c r="K174" s="171" t="s">
        <v>7</v>
      </c>
      <c r="L174" s="179" t="s">
        <v>1</v>
      </c>
      <c r="M174" s="171" t="s">
        <v>145</v>
      </c>
      <c r="N174" s="171" t="s">
        <v>7</v>
      </c>
      <c r="O174" s="171" t="s">
        <v>144</v>
      </c>
      <c r="P174" s="171" t="s">
        <v>7</v>
      </c>
      <c r="Q174" s="171" t="s">
        <v>42</v>
      </c>
      <c r="R174" s="184" t="s">
        <v>7</v>
      </c>
      <c r="S174" s="179" t="s">
        <v>1</v>
      </c>
      <c r="T174" s="167" t="s">
        <v>145</v>
      </c>
      <c r="U174" s="171" t="s">
        <v>7</v>
      </c>
      <c r="V174" s="171" t="s">
        <v>144</v>
      </c>
      <c r="W174" s="171" t="s">
        <v>7</v>
      </c>
      <c r="X174" s="179" t="s">
        <v>1</v>
      </c>
    </row>
    <row r="175" spans="3:24" ht="36" customHeight="1" x14ac:dyDescent="0.25">
      <c r="C175" s="162" t="str">
        <f>'Fitxa Tècnica'!$D$21</f>
        <v>GRAU EN ELECTRÒNICA INDUSTRIAL I AUTOMÀTICA</v>
      </c>
      <c r="D175" s="151">
        <v>1</v>
      </c>
      <c r="E175" s="158">
        <f>D175/$L175</f>
        <v>0.2</v>
      </c>
      <c r="F175" s="151">
        <v>0</v>
      </c>
      <c r="G175" s="158">
        <f>F175/$L175</f>
        <v>0</v>
      </c>
      <c r="H175" s="151">
        <v>4</v>
      </c>
      <c r="I175" s="158">
        <f>H175/$L175</f>
        <v>0.8</v>
      </c>
      <c r="J175" s="151">
        <v>0</v>
      </c>
      <c r="K175" s="158">
        <f>J175/$L175</f>
        <v>0</v>
      </c>
      <c r="L175" s="172">
        <f>SUM(H175,J175,F175,D175)</f>
        <v>5</v>
      </c>
      <c r="M175" s="151">
        <v>3</v>
      </c>
      <c r="N175" s="158">
        <f>M175/$X175</f>
        <v>0.6</v>
      </c>
      <c r="O175" s="151">
        <v>2</v>
      </c>
      <c r="P175" s="158">
        <f>O175/$X175</f>
        <v>0.4</v>
      </c>
      <c r="Q175" s="151">
        <v>0</v>
      </c>
      <c r="R175" s="188">
        <f>Q175/$X175</f>
        <v>0</v>
      </c>
      <c r="S175" s="172">
        <f>SUM(M175,Q175,O175)</f>
        <v>5</v>
      </c>
      <c r="T175" s="168">
        <v>1</v>
      </c>
      <c r="U175" s="158">
        <f>T175/$X175</f>
        <v>0.2</v>
      </c>
      <c r="V175" s="151">
        <v>4</v>
      </c>
      <c r="W175" s="158">
        <f>V175/$X175</f>
        <v>0.8</v>
      </c>
      <c r="X175" s="172">
        <f>SUM(V175,T175)</f>
        <v>5</v>
      </c>
    </row>
    <row r="176" spans="3:24" ht="36" customHeight="1" x14ac:dyDescent="0.25">
      <c r="C176" s="162" t="str">
        <f>'Fitxa Tècnica'!$D$22</f>
        <v>GRAU EN ENGINYERIA DE DISSENY INDUSTRIAL I DESENVOLUPAMENT DEL PRODUCTE</v>
      </c>
      <c r="D176" s="151">
        <v>2</v>
      </c>
      <c r="E176" s="158">
        <f>D176/$L176</f>
        <v>0.4</v>
      </c>
      <c r="F176" s="151">
        <v>0</v>
      </c>
      <c r="G176" s="158">
        <f>F176/$L176</f>
        <v>0</v>
      </c>
      <c r="H176" s="151">
        <v>2</v>
      </c>
      <c r="I176" s="158">
        <f>H176/$L176</f>
        <v>0.4</v>
      </c>
      <c r="J176" s="151">
        <v>1</v>
      </c>
      <c r="K176" s="158">
        <f>J176/$L176</f>
        <v>0.2</v>
      </c>
      <c r="L176" s="172">
        <f t="shared" ref="L176:L178" si="43">SUM(H176,J176,F176,D176)</f>
        <v>5</v>
      </c>
      <c r="M176" s="151">
        <v>2</v>
      </c>
      <c r="N176" s="158">
        <f>M176/$X176</f>
        <v>0.4</v>
      </c>
      <c r="O176" s="151">
        <v>3</v>
      </c>
      <c r="P176" s="158">
        <f>O176/$X176</f>
        <v>0.6</v>
      </c>
      <c r="Q176" s="151">
        <v>0</v>
      </c>
      <c r="R176" s="188">
        <f>Q176/$X176</f>
        <v>0</v>
      </c>
      <c r="S176" s="172">
        <f t="shared" ref="S176:S178" si="44">SUM(M176,Q176,O176)</f>
        <v>5</v>
      </c>
      <c r="T176" s="168">
        <v>2</v>
      </c>
      <c r="U176" s="158">
        <f>T176/$X176</f>
        <v>0.4</v>
      </c>
      <c r="V176" s="151">
        <v>3</v>
      </c>
      <c r="W176" s="158">
        <f>V176/$X176</f>
        <v>0.6</v>
      </c>
      <c r="X176" s="172">
        <f t="shared" ref="X176:X178" si="45">SUM(V176,T176)</f>
        <v>5</v>
      </c>
    </row>
    <row r="177" spans="3:27" ht="36" customHeight="1" x14ac:dyDescent="0.25">
      <c r="C177" s="162" t="str">
        <f>'Fitxa Tècnica'!$D$23</f>
        <v>GRAU EN ENGINYERIA ELÈCTRICA</v>
      </c>
      <c r="D177" s="151">
        <v>0</v>
      </c>
      <c r="E177" s="158">
        <f>D177/$L177</f>
        <v>0</v>
      </c>
      <c r="F177" s="151">
        <v>0</v>
      </c>
      <c r="G177" s="158">
        <f>F177/$L177</f>
        <v>0</v>
      </c>
      <c r="H177" s="151">
        <v>1</v>
      </c>
      <c r="I177" s="158">
        <f>H177/$L177</f>
        <v>1</v>
      </c>
      <c r="J177" s="151">
        <v>0</v>
      </c>
      <c r="K177" s="158">
        <f>J177/$L177</f>
        <v>0</v>
      </c>
      <c r="L177" s="172">
        <f t="shared" si="43"/>
        <v>1</v>
      </c>
      <c r="M177" s="151">
        <v>1</v>
      </c>
      <c r="N177" s="158">
        <f>M177/$X177</f>
        <v>1</v>
      </c>
      <c r="O177" s="151">
        <v>0</v>
      </c>
      <c r="P177" s="158">
        <f>O177/$X177</f>
        <v>0</v>
      </c>
      <c r="Q177" s="151">
        <v>0</v>
      </c>
      <c r="R177" s="188">
        <f>Q177/$X177</f>
        <v>0</v>
      </c>
      <c r="S177" s="172">
        <f t="shared" si="44"/>
        <v>1</v>
      </c>
      <c r="T177" s="168">
        <v>0</v>
      </c>
      <c r="U177" s="158">
        <f>T177/$X177</f>
        <v>0</v>
      </c>
      <c r="V177" s="151">
        <v>1</v>
      </c>
      <c r="W177" s="158">
        <f>V177/$X177</f>
        <v>1</v>
      </c>
      <c r="X177" s="172">
        <f t="shared" si="45"/>
        <v>1</v>
      </c>
    </row>
    <row r="178" spans="3:27" ht="36" customHeight="1" x14ac:dyDescent="0.25">
      <c r="C178" s="163" t="str">
        <f>'Fitxa Tècnica'!$D$24</f>
        <v>GRAU EN ENGINYERIA MECÀNICA</v>
      </c>
      <c r="D178" s="151">
        <v>3</v>
      </c>
      <c r="E178" s="158">
        <f>D178/$L178</f>
        <v>0.3</v>
      </c>
      <c r="F178" s="151">
        <v>2</v>
      </c>
      <c r="G178" s="158">
        <f>F178/$L178</f>
        <v>0.2</v>
      </c>
      <c r="H178" s="151">
        <v>4</v>
      </c>
      <c r="I178" s="158">
        <f>H178/$L178</f>
        <v>0.4</v>
      </c>
      <c r="J178" s="151">
        <v>1</v>
      </c>
      <c r="K178" s="158">
        <f>J178/$L178</f>
        <v>0.1</v>
      </c>
      <c r="L178" s="172">
        <f t="shared" si="43"/>
        <v>10</v>
      </c>
      <c r="M178" s="151">
        <v>5</v>
      </c>
      <c r="N178" s="158">
        <f>M178/$X178</f>
        <v>0.5</v>
      </c>
      <c r="O178" s="151">
        <v>5</v>
      </c>
      <c r="P178" s="158">
        <f>O178/$X178</f>
        <v>0.5</v>
      </c>
      <c r="Q178" s="151">
        <v>0</v>
      </c>
      <c r="R178" s="188">
        <f>Q178/$X178</f>
        <v>0</v>
      </c>
      <c r="S178" s="172">
        <f t="shared" si="44"/>
        <v>10</v>
      </c>
      <c r="T178" s="168">
        <v>7</v>
      </c>
      <c r="U178" s="158">
        <f>T178/$X178</f>
        <v>0.7</v>
      </c>
      <c r="V178" s="151">
        <v>3</v>
      </c>
      <c r="W178" s="158">
        <f>V178/$X178</f>
        <v>0.3</v>
      </c>
      <c r="X178" s="172">
        <f t="shared" si="45"/>
        <v>10</v>
      </c>
    </row>
    <row r="179" spans="3:27" ht="4.5" customHeight="1" x14ac:dyDescent="0.2">
      <c r="C179" s="164"/>
      <c r="D179" s="164"/>
      <c r="E179" s="164"/>
      <c r="F179" s="164"/>
      <c r="G179" s="164"/>
      <c r="H179" s="164"/>
      <c r="I179" s="164"/>
      <c r="J179" s="164"/>
      <c r="K179" s="164"/>
      <c r="L179" s="174"/>
      <c r="M179" s="151"/>
      <c r="N179" s="190"/>
      <c r="O179" s="190"/>
      <c r="P179" s="190"/>
      <c r="Q179" s="190"/>
      <c r="R179" s="190"/>
      <c r="S179" s="191"/>
      <c r="T179" s="164"/>
      <c r="U179" s="164"/>
      <c r="V179" s="164"/>
      <c r="W179" s="164"/>
      <c r="X179" s="174"/>
    </row>
    <row r="180" spans="3:27" ht="18.75" customHeight="1" x14ac:dyDescent="0.25">
      <c r="C180" s="163" t="s">
        <v>85</v>
      </c>
      <c r="D180" s="155">
        <f>SUM(D175:D178)</f>
        <v>6</v>
      </c>
      <c r="E180" s="160">
        <f>D180/$L180</f>
        <v>0.2857142857142857</v>
      </c>
      <c r="F180" s="155">
        <f t="shared" ref="F180:J180" si="46">SUM(F175:F178)</f>
        <v>2</v>
      </c>
      <c r="G180" s="160">
        <f>F180/$L180</f>
        <v>9.5238095238095233E-2</v>
      </c>
      <c r="H180" s="155">
        <f t="shared" si="46"/>
        <v>11</v>
      </c>
      <c r="I180" s="160">
        <f>H180/$L180</f>
        <v>0.52380952380952384</v>
      </c>
      <c r="J180" s="155">
        <f t="shared" si="46"/>
        <v>2</v>
      </c>
      <c r="K180" s="160">
        <f>J180/$L180</f>
        <v>9.5238095238095233E-2</v>
      </c>
      <c r="L180" s="175">
        <f>SUM(L175:L178)</f>
        <v>21</v>
      </c>
      <c r="M180" s="151">
        <f>SUM(M175:M178)</f>
        <v>11</v>
      </c>
      <c r="N180" s="160">
        <f>M180/$X180</f>
        <v>0.52380952380952384</v>
      </c>
      <c r="O180" s="155">
        <f>SUM(O175:O178)</f>
        <v>10</v>
      </c>
      <c r="P180" s="160">
        <f>O180/$X180</f>
        <v>0.47619047619047616</v>
      </c>
      <c r="Q180" s="155">
        <f>SUM(Q175:Q178)</f>
        <v>0</v>
      </c>
      <c r="R180" s="187">
        <f>Q180/$X180</f>
        <v>0</v>
      </c>
      <c r="S180" s="175">
        <f t="shared" ref="S180" si="47">SUM(S175:S178)</f>
        <v>21</v>
      </c>
      <c r="T180" s="169">
        <f>SUM(T175:T178)</f>
        <v>10</v>
      </c>
      <c r="U180" s="160">
        <f>T180/$X180</f>
        <v>0.47619047619047616</v>
      </c>
      <c r="V180" s="155">
        <f>SUM(V175:V178)</f>
        <v>11</v>
      </c>
      <c r="W180" s="160">
        <f>V180/$X180</f>
        <v>0.52380952380952384</v>
      </c>
      <c r="X180" s="175">
        <f>SUM(X175:X178)</f>
        <v>21</v>
      </c>
    </row>
    <row r="182" spans="3:27" s="193" customFormat="1" ht="18.75" customHeight="1" x14ac:dyDescent="0.25"/>
    <row r="183" spans="3:27" s="193" customFormat="1" ht="18.75" customHeight="1" x14ac:dyDescent="0.25"/>
    <row r="184" spans="3:27" ht="30" customHeight="1" x14ac:dyDescent="0.25"/>
    <row r="185" spans="3:27" ht="3" customHeight="1" x14ac:dyDescent="0.25"/>
    <row r="186" spans="3:27" ht="18.75" customHeight="1" x14ac:dyDescent="0.25">
      <c r="C186" s="16" t="s">
        <v>165</v>
      </c>
    </row>
    <row r="187" spans="3:27" ht="18.75" customHeight="1" x14ac:dyDescent="0.25">
      <c r="C187" s="16"/>
    </row>
    <row r="188" spans="3:27" ht="18.75" customHeight="1" x14ac:dyDescent="0.25">
      <c r="C188" s="271" t="s">
        <v>78</v>
      </c>
      <c r="D188" s="274" t="s">
        <v>167</v>
      </c>
      <c r="E188" s="275"/>
      <c r="F188" s="275"/>
      <c r="G188" s="275"/>
      <c r="H188" s="275"/>
      <c r="I188" s="275"/>
      <c r="J188" s="276"/>
      <c r="K188" s="281" t="s">
        <v>166</v>
      </c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/>
      <c r="AA188" s="276"/>
    </row>
    <row r="189" spans="3:27" ht="28.5" customHeight="1" x14ac:dyDescent="0.25">
      <c r="C189" s="272"/>
      <c r="D189" s="277" t="s">
        <v>145</v>
      </c>
      <c r="E189" s="278"/>
      <c r="F189" s="277" t="s">
        <v>144</v>
      </c>
      <c r="G189" s="278"/>
      <c r="H189" s="277" t="s">
        <v>42</v>
      </c>
      <c r="I189" s="278"/>
      <c r="J189" s="279" t="s">
        <v>118</v>
      </c>
      <c r="K189" s="282" t="s">
        <v>168</v>
      </c>
      <c r="L189" s="278"/>
      <c r="M189" s="277" t="s">
        <v>170</v>
      </c>
      <c r="N189" s="278"/>
      <c r="O189" s="277" t="s">
        <v>169</v>
      </c>
      <c r="P189" s="278"/>
      <c r="Q189" s="277" t="s">
        <v>171</v>
      </c>
      <c r="R189" s="278"/>
      <c r="S189" s="277" t="s">
        <v>175</v>
      </c>
      <c r="T189" s="278"/>
      <c r="U189" s="277" t="s">
        <v>172</v>
      </c>
      <c r="V189" s="278"/>
      <c r="W189" s="277" t="s">
        <v>173</v>
      </c>
      <c r="X189" s="278"/>
      <c r="Y189" s="277" t="s">
        <v>174</v>
      </c>
      <c r="Z189" s="278"/>
      <c r="AA189" s="279" t="s">
        <v>118</v>
      </c>
    </row>
    <row r="190" spans="3:27" ht="18.75" customHeight="1" x14ac:dyDescent="0.25">
      <c r="C190" s="273"/>
      <c r="D190" s="167" t="s">
        <v>1</v>
      </c>
      <c r="E190" s="171" t="s">
        <v>7</v>
      </c>
      <c r="F190" s="171" t="s">
        <v>1</v>
      </c>
      <c r="G190" s="171" t="s">
        <v>7</v>
      </c>
      <c r="H190" s="171" t="s">
        <v>1</v>
      </c>
      <c r="I190" s="171" t="s">
        <v>7</v>
      </c>
      <c r="J190" s="280"/>
      <c r="K190" s="171" t="s">
        <v>1</v>
      </c>
      <c r="L190" s="171" t="s">
        <v>7</v>
      </c>
      <c r="M190" s="171" t="s">
        <v>1</v>
      </c>
      <c r="N190" s="171" t="s">
        <v>7</v>
      </c>
      <c r="O190" s="171" t="s">
        <v>1</v>
      </c>
      <c r="P190" s="171" t="s">
        <v>7</v>
      </c>
      <c r="Q190" s="171" t="s">
        <v>1</v>
      </c>
      <c r="R190" s="171" t="s">
        <v>7</v>
      </c>
      <c r="S190" s="171" t="s">
        <v>1</v>
      </c>
      <c r="T190" s="171" t="s">
        <v>7</v>
      </c>
      <c r="U190" s="171" t="s">
        <v>1</v>
      </c>
      <c r="V190" s="171" t="s">
        <v>7</v>
      </c>
      <c r="W190" s="171" t="s">
        <v>1</v>
      </c>
      <c r="X190" s="171" t="s">
        <v>7</v>
      </c>
      <c r="Y190" s="171" t="s">
        <v>1</v>
      </c>
      <c r="Z190" s="171" t="s">
        <v>7</v>
      </c>
      <c r="AA190" s="280"/>
    </row>
    <row r="191" spans="3:27" ht="37.5" customHeight="1" x14ac:dyDescent="0.25">
      <c r="C191" s="162" t="str">
        <f>'Fitxa Tècnica'!$D$21</f>
        <v>GRAU EN ELECTRÒNICA INDUSTRIAL I AUTOMÀTICA</v>
      </c>
      <c r="D191" s="151">
        <v>0</v>
      </c>
      <c r="E191" s="158">
        <f>D191/$J191</f>
        <v>0</v>
      </c>
      <c r="F191" s="151">
        <v>11</v>
      </c>
      <c r="G191" s="158">
        <f>F191/$J191</f>
        <v>0.91666666666666663</v>
      </c>
      <c r="H191" s="151">
        <v>1</v>
      </c>
      <c r="I191" s="158">
        <f>H191/$J191</f>
        <v>8.3333333333333329E-2</v>
      </c>
      <c r="J191" s="172">
        <f>SUM(H191,F191,D191)</f>
        <v>12</v>
      </c>
      <c r="K191" s="151">
        <v>0</v>
      </c>
      <c r="L191" s="158">
        <f>K191/$AA191</f>
        <v>0</v>
      </c>
      <c r="M191" s="151">
        <v>0</v>
      </c>
      <c r="N191" s="158">
        <f>M191/$AA191</f>
        <v>0</v>
      </c>
      <c r="O191" s="151">
        <v>0</v>
      </c>
      <c r="P191" s="158">
        <f>O191/$AA191</f>
        <v>0</v>
      </c>
      <c r="Q191" s="151">
        <v>0</v>
      </c>
      <c r="R191" s="158">
        <f>Q191/$AA191</f>
        <v>0</v>
      </c>
      <c r="S191" s="151">
        <v>0</v>
      </c>
      <c r="T191" s="158">
        <f>S191/$AA191</f>
        <v>0</v>
      </c>
      <c r="U191" s="151">
        <v>0</v>
      </c>
      <c r="V191" s="158">
        <f>U191/$AA191</f>
        <v>0</v>
      </c>
      <c r="W191" s="151">
        <v>0</v>
      </c>
      <c r="X191" s="158">
        <f>W191/$AA191</f>
        <v>0</v>
      </c>
      <c r="Y191" s="151">
        <v>10</v>
      </c>
      <c r="Z191" s="158">
        <f>Y191/$AA191</f>
        <v>1</v>
      </c>
      <c r="AA191" s="172">
        <f>SUM(Y191,W191,U191,S191,Q191,O191,M191,K191)</f>
        <v>10</v>
      </c>
    </row>
    <row r="192" spans="3:27" ht="37.5" customHeight="1" x14ac:dyDescent="0.25">
      <c r="C192" s="162" t="str">
        <f>'Fitxa Tècnica'!$D$22</f>
        <v>GRAU EN ENGINYERIA DE DISSENY INDUSTRIAL I DESENVOLUPAMENT DEL PRODUCTE</v>
      </c>
      <c r="D192" s="151">
        <v>6</v>
      </c>
      <c r="E192" s="158">
        <f t="shared" ref="E192:E193" si="48">D192/$J192</f>
        <v>0.35294117647058826</v>
      </c>
      <c r="F192" s="151">
        <v>10</v>
      </c>
      <c r="G192" s="158">
        <f t="shared" ref="G192:G193" si="49">F192/$J192</f>
        <v>0.58823529411764708</v>
      </c>
      <c r="H192" s="151">
        <v>1</v>
      </c>
      <c r="I192" s="158">
        <f t="shared" ref="I192:I193" si="50">H192/$J192</f>
        <v>5.8823529411764705E-2</v>
      </c>
      <c r="J192" s="172">
        <f t="shared" ref="J192:J194" si="51">SUM(H192,F192,D192)</f>
        <v>17</v>
      </c>
      <c r="K192" s="151">
        <v>0</v>
      </c>
      <c r="L192" s="158">
        <f t="shared" ref="L192:N194" si="52">K192/$AA192</f>
        <v>0</v>
      </c>
      <c r="M192" s="151">
        <v>1</v>
      </c>
      <c r="N192" s="158">
        <f t="shared" si="52"/>
        <v>7.6923076923076927E-2</v>
      </c>
      <c r="O192" s="151">
        <v>0</v>
      </c>
      <c r="P192" s="158">
        <f t="shared" ref="P192" si="53">O192/$AA192</f>
        <v>0</v>
      </c>
      <c r="Q192" s="151">
        <v>0</v>
      </c>
      <c r="R192" s="158">
        <f t="shared" ref="R192" si="54">Q192/$AA192</f>
        <v>0</v>
      </c>
      <c r="S192" s="151">
        <v>0</v>
      </c>
      <c r="T192" s="158">
        <f t="shared" ref="T192" si="55">S192/$AA192</f>
        <v>0</v>
      </c>
      <c r="U192" s="151">
        <v>0</v>
      </c>
      <c r="V192" s="158">
        <f t="shared" ref="V192" si="56">U192/$AA192</f>
        <v>0</v>
      </c>
      <c r="W192" s="151">
        <v>0</v>
      </c>
      <c r="X192" s="158">
        <f t="shared" ref="X192" si="57">W192/$AA192</f>
        <v>0</v>
      </c>
      <c r="Y192" s="151">
        <v>12</v>
      </c>
      <c r="Z192" s="158">
        <f t="shared" ref="Z192" si="58">Y192/$AA192</f>
        <v>0.92307692307692313</v>
      </c>
      <c r="AA192" s="172">
        <f t="shared" ref="AA192:AA194" si="59">SUM(Y192,W192,U192,S192,Q192,O192,M192,K192)</f>
        <v>13</v>
      </c>
    </row>
    <row r="193" spans="3:27" ht="37.5" customHeight="1" x14ac:dyDescent="0.25">
      <c r="C193" s="162" t="str">
        <f>'Fitxa Tècnica'!$D$23</f>
        <v>GRAU EN ENGINYERIA ELÈCTRICA</v>
      </c>
      <c r="D193" s="151">
        <v>0</v>
      </c>
      <c r="E193" s="158">
        <f t="shared" si="48"/>
        <v>0</v>
      </c>
      <c r="F193" s="151">
        <v>3</v>
      </c>
      <c r="G193" s="158">
        <f t="shared" si="49"/>
        <v>0.75</v>
      </c>
      <c r="H193" s="151">
        <v>1</v>
      </c>
      <c r="I193" s="158">
        <f t="shared" si="50"/>
        <v>0.25</v>
      </c>
      <c r="J193" s="172">
        <f t="shared" si="51"/>
        <v>4</v>
      </c>
      <c r="K193" s="151">
        <v>0</v>
      </c>
      <c r="L193" s="158">
        <f t="shared" si="52"/>
        <v>0</v>
      </c>
      <c r="M193" s="151">
        <v>0</v>
      </c>
      <c r="N193" s="158">
        <f t="shared" si="52"/>
        <v>0</v>
      </c>
      <c r="O193" s="151">
        <v>0</v>
      </c>
      <c r="P193" s="158">
        <f t="shared" ref="P193" si="60">O193/$AA193</f>
        <v>0</v>
      </c>
      <c r="Q193" s="151">
        <v>0</v>
      </c>
      <c r="R193" s="158">
        <f t="shared" ref="R193" si="61">Q193/$AA193</f>
        <v>0</v>
      </c>
      <c r="S193" s="151">
        <v>0</v>
      </c>
      <c r="T193" s="158">
        <f t="shared" ref="T193" si="62">S193/$AA193</f>
        <v>0</v>
      </c>
      <c r="U193" s="151">
        <v>0</v>
      </c>
      <c r="V193" s="158">
        <f t="shared" ref="V193" si="63">U193/$AA193</f>
        <v>0</v>
      </c>
      <c r="W193" s="151">
        <v>0</v>
      </c>
      <c r="X193" s="158">
        <f t="shared" ref="X193" si="64">W193/$AA193</f>
        <v>0</v>
      </c>
      <c r="Y193" s="151">
        <v>4</v>
      </c>
      <c r="Z193" s="158">
        <f t="shared" ref="Z193" si="65">Y193/$AA193</f>
        <v>1</v>
      </c>
      <c r="AA193" s="172">
        <f t="shared" si="59"/>
        <v>4</v>
      </c>
    </row>
    <row r="194" spans="3:27" ht="37.5" customHeight="1" x14ac:dyDescent="0.25">
      <c r="C194" s="163" t="str">
        <f>'Fitxa Tècnica'!$D$24</f>
        <v>GRAU EN ENGINYERIA MECÀNICA</v>
      </c>
      <c r="D194" s="151">
        <v>4</v>
      </c>
      <c r="E194" s="158">
        <f t="shared" ref="E194" si="66">D194/$J194</f>
        <v>0.33333333333333331</v>
      </c>
      <c r="F194" s="151">
        <v>7</v>
      </c>
      <c r="G194" s="158">
        <f t="shared" ref="G194" si="67">F194/$J194</f>
        <v>0.58333333333333337</v>
      </c>
      <c r="H194" s="151">
        <v>1</v>
      </c>
      <c r="I194" s="158">
        <f t="shared" ref="I194" si="68">H194/$J194</f>
        <v>8.3333333333333329E-2</v>
      </c>
      <c r="J194" s="172">
        <f t="shared" si="51"/>
        <v>12</v>
      </c>
      <c r="K194" s="151">
        <v>0</v>
      </c>
      <c r="L194" s="158">
        <f t="shared" si="52"/>
        <v>0</v>
      </c>
      <c r="M194" s="151">
        <v>4</v>
      </c>
      <c r="N194" s="158">
        <f t="shared" si="52"/>
        <v>0.30769230769230771</v>
      </c>
      <c r="O194" s="151">
        <v>0</v>
      </c>
      <c r="P194" s="158">
        <f t="shared" ref="P194" si="69">O194/$AA194</f>
        <v>0</v>
      </c>
      <c r="Q194" s="151">
        <v>1</v>
      </c>
      <c r="R194" s="158">
        <f t="shared" ref="R194" si="70">Q194/$AA194</f>
        <v>7.6923076923076927E-2</v>
      </c>
      <c r="S194" s="151">
        <v>0</v>
      </c>
      <c r="T194" s="158">
        <f t="shared" ref="T194" si="71">S194/$AA194</f>
        <v>0</v>
      </c>
      <c r="U194" s="151">
        <v>0</v>
      </c>
      <c r="V194" s="158">
        <f t="shared" ref="V194" si="72">U194/$AA194</f>
        <v>0</v>
      </c>
      <c r="W194" s="151">
        <v>1</v>
      </c>
      <c r="X194" s="158">
        <f t="shared" ref="X194" si="73">W194/$AA194</f>
        <v>7.6923076923076927E-2</v>
      </c>
      <c r="Y194" s="151">
        <v>7</v>
      </c>
      <c r="Z194" s="158">
        <f t="shared" ref="Z194" si="74">Y194/$AA194</f>
        <v>0.53846153846153844</v>
      </c>
      <c r="AA194" s="172">
        <f t="shared" si="59"/>
        <v>13</v>
      </c>
    </row>
    <row r="195" spans="3:27" ht="4.5" customHeight="1" x14ac:dyDescent="0.2">
      <c r="C195" s="164"/>
      <c r="D195" s="190"/>
      <c r="E195" s="190"/>
      <c r="F195" s="190"/>
      <c r="G195" s="190"/>
      <c r="H195" s="190"/>
      <c r="I195" s="190"/>
      <c r="J195" s="17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73"/>
      <c r="V195" s="173"/>
      <c r="W195" s="173"/>
      <c r="X195" s="173"/>
      <c r="Y195" s="173"/>
      <c r="Z195" s="173"/>
      <c r="AA195" s="174"/>
    </row>
    <row r="196" spans="3:27" ht="18.75" customHeight="1" x14ac:dyDescent="0.25">
      <c r="C196" s="163" t="s">
        <v>85</v>
      </c>
      <c r="D196" s="155">
        <f>SUM(D191:D194)</f>
        <v>10</v>
      </c>
      <c r="E196" s="160">
        <f>D196/$J196</f>
        <v>0.22222222222222221</v>
      </c>
      <c r="F196" s="155">
        <f>SUM(F191:F194)</f>
        <v>31</v>
      </c>
      <c r="G196" s="160">
        <f>F196/$J196</f>
        <v>0.68888888888888888</v>
      </c>
      <c r="H196" s="155">
        <f>SUM(H191:H194)</f>
        <v>4</v>
      </c>
      <c r="I196" s="160">
        <f>H196/$J196</f>
        <v>8.8888888888888892E-2</v>
      </c>
      <c r="J196" s="175">
        <f>SUM(J191:J194)</f>
        <v>45</v>
      </c>
      <c r="K196" s="155">
        <f>SUM(K191:K194)</f>
        <v>0</v>
      </c>
      <c r="L196" s="160">
        <f>K196/$AA196</f>
        <v>0</v>
      </c>
      <c r="M196" s="155">
        <f t="shared" ref="M196" si="75">SUM(M191:M194)</f>
        <v>5</v>
      </c>
      <c r="N196" s="160">
        <f>M196/$AA196</f>
        <v>0.125</v>
      </c>
      <c r="O196" s="155">
        <f t="shared" ref="O196" si="76">SUM(O191:O194)</f>
        <v>0</v>
      </c>
      <c r="P196" s="160">
        <f>O196/$AA196</f>
        <v>0</v>
      </c>
      <c r="Q196" s="155">
        <f t="shared" ref="Q196" si="77">SUM(Q191:Q194)</f>
        <v>1</v>
      </c>
      <c r="R196" s="160">
        <f>Q196/$AA196</f>
        <v>2.5000000000000001E-2</v>
      </c>
      <c r="S196" s="155">
        <f t="shared" ref="S196" si="78">SUM(S191:S194)</f>
        <v>0</v>
      </c>
      <c r="T196" s="160">
        <f>S196/$AA196</f>
        <v>0</v>
      </c>
      <c r="U196" s="175">
        <f>SUM(U191:U194)</f>
        <v>0</v>
      </c>
      <c r="V196" s="160">
        <f>U196/$AA196</f>
        <v>0</v>
      </c>
      <c r="W196" s="155">
        <f t="shared" ref="W196" si="79">SUM(W191:W194)</f>
        <v>1</v>
      </c>
      <c r="X196" s="160">
        <f>W196/$AA196</f>
        <v>2.5000000000000001E-2</v>
      </c>
      <c r="Y196" s="155">
        <f t="shared" ref="Y196" si="80">SUM(Y191:Y194)</f>
        <v>33</v>
      </c>
      <c r="Z196" s="160">
        <f>Y196/$AA196</f>
        <v>0.82499999999999996</v>
      </c>
      <c r="AA196" s="175">
        <f>SUM(AA191:AA194)</f>
        <v>40</v>
      </c>
    </row>
    <row r="197" spans="3:27" s="193" customFormat="1" ht="18.75" customHeight="1" x14ac:dyDescent="0.25"/>
    <row r="198" spans="3:27" ht="18.75" customHeight="1" x14ac:dyDescent="0.25">
      <c r="C198" s="16" t="s">
        <v>274</v>
      </c>
    </row>
    <row r="200" spans="3:27" ht="33.75" customHeight="1" x14ac:dyDescent="0.25">
      <c r="C200" s="271" t="s">
        <v>78</v>
      </c>
      <c r="D200" s="321" t="s">
        <v>275</v>
      </c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3"/>
    </row>
    <row r="201" spans="3:27" ht="45" customHeight="1" x14ac:dyDescent="0.25">
      <c r="C201" s="272"/>
      <c r="D201" s="277" t="s">
        <v>176</v>
      </c>
      <c r="E201" s="278"/>
      <c r="F201" s="277" t="s">
        <v>177</v>
      </c>
      <c r="G201" s="278"/>
      <c r="H201" s="277" t="s">
        <v>178</v>
      </c>
      <c r="I201" s="278"/>
      <c r="J201" s="277" t="s">
        <v>179</v>
      </c>
      <c r="K201" s="278"/>
      <c r="L201" s="277" t="s">
        <v>246</v>
      </c>
      <c r="M201" s="278"/>
      <c r="N201" s="277" t="s">
        <v>181</v>
      </c>
      <c r="O201" s="278"/>
      <c r="P201" s="279" t="s">
        <v>118</v>
      </c>
    </row>
    <row r="202" spans="3:27" ht="18.75" customHeight="1" x14ac:dyDescent="0.25">
      <c r="C202" s="273"/>
      <c r="D202" s="171" t="s">
        <v>1</v>
      </c>
      <c r="E202" s="171" t="s">
        <v>7</v>
      </c>
      <c r="F202" s="171" t="s">
        <v>1</v>
      </c>
      <c r="G202" s="171" t="s">
        <v>7</v>
      </c>
      <c r="H202" s="171" t="s">
        <v>1</v>
      </c>
      <c r="I202" s="171" t="s">
        <v>7</v>
      </c>
      <c r="J202" s="171" t="s">
        <v>1</v>
      </c>
      <c r="K202" s="171" t="s">
        <v>7</v>
      </c>
      <c r="L202" s="171" t="s">
        <v>1</v>
      </c>
      <c r="M202" s="171" t="s">
        <v>7</v>
      </c>
      <c r="N202" s="171" t="s">
        <v>1</v>
      </c>
      <c r="O202" s="171" t="s">
        <v>7</v>
      </c>
      <c r="P202" s="280"/>
    </row>
    <row r="203" spans="3:27" ht="36" customHeight="1" x14ac:dyDescent="0.25">
      <c r="C203" s="162" t="str">
        <f>'Fitxa Tècnica'!$D$21</f>
        <v>GRAU EN ELECTRÒNICA INDUSTRIAL I AUTOMÀTICA</v>
      </c>
      <c r="D203" s="151">
        <v>8</v>
      </c>
      <c r="E203" s="158">
        <f>D203/$P203</f>
        <v>0.47058823529411764</v>
      </c>
      <c r="F203" s="151">
        <v>1</v>
      </c>
      <c r="G203" s="158">
        <f>F203/$P203</f>
        <v>5.8823529411764705E-2</v>
      </c>
      <c r="H203" s="151">
        <v>5</v>
      </c>
      <c r="I203" s="158">
        <f>H203/$P203</f>
        <v>0.29411764705882354</v>
      </c>
      <c r="J203" s="151">
        <v>3</v>
      </c>
      <c r="K203" s="158">
        <f>J203/$P203</f>
        <v>0.17647058823529413</v>
      </c>
      <c r="L203" s="151">
        <v>0</v>
      </c>
      <c r="M203" s="158">
        <f>L203/$P203</f>
        <v>0</v>
      </c>
      <c r="N203" s="151">
        <v>0</v>
      </c>
      <c r="O203" s="158">
        <f>N203/$P203</f>
        <v>0</v>
      </c>
      <c r="P203" s="172">
        <f>SUM(N203,L203,J203,H203,F203,D203)</f>
        <v>17</v>
      </c>
    </row>
    <row r="204" spans="3:27" ht="36" customHeight="1" x14ac:dyDescent="0.25">
      <c r="C204" s="162" t="str">
        <f>'Fitxa Tècnica'!$D$22</f>
        <v>GRAU EN ENGINYERIA DE DISSENY INDUSTRIAL I DESENVOLUPAMENT DEL PRODUCTE</v>
      </c>
      <c r="D204" s="151">
        <v>9</v>
      </c>
      <c r="E204" s="158">
        <f>D204/$P204</f>
        <v>0.36</v>
      </c>
      <c r="F204" s="151">
        <v>1</v>
      </c>
      <c r="G204" s="158">
        <f>F204/$P204</f>
        <v>0.04</v>
      </c>
      <c r="H204" s="151">
        <v>10</v>
      </c>
      <c r="I204" s="158">
        <f>H204/$P204</f>
        <v>0.4</v>
      </c>
      <c r="J204" s="151">
        <v>2</v>
      </c>
      <c r="K204" s="158">
        <f>J204/$P204</f>
        <v>0.08</v>
      </c>
      <c r="L204" s="151">
        <v>1</v>
      </c>
      <c r="M204" s="158">
        <f>L204/$P204</f>
        <v>0.04</v>
      </c>
      <c r="N204" s="151">
        <v>2</v>
      </c>
      <c r="O204" s="158">
        <f>N204/$P204</f>
        <v>0.08</v>
      </c>
      <c r="P204" s="172">
        <f t="shared" ref="P204:P206" si="81">SUM(N204,L204,J204,H204,F204,D204)</f>
        <v>25</v>
      </c>
    </row>
    <row r="205" spans="3:27" ht="36" customHeight="1" x14ac:dyDescent="0.25">
      <c r="C205" s="162" t="str">
        <f>'Fitxa Tècnica'!$D$23</f>
        <v>GRAU EN ENGINYERIA ELÈCTRICA</v>
      </c>
      <c r="D205" s="151">
        <v>0</v>
      </c>
      <c r="E205" s="158">
        <f>D205/$P205</f>
        <v>0</v>
      </c>
      <c r="F205" s="151">
        <v>0</v>
      </c>
      <c r="G205" s="158">
        <f>F205/$P205</f>
        <v>0</v>
      </c>
      <c r="H205" s="151">
        <v>3</v>
      </c>
      <c r="I205" s="158">
        <f>H205/$P205</f>
        <v>0.75</v>
      </c>
      <c r="J205" s="151">
        <v>0</v>
      </c>
      <c r="K205" s="158">
        <f>J205/$P205</f>
        <v>0</v>
      </c>
      <c r="L205" s="151">
        <v>0</v>
      </c>
      <c r="M205" s="158">
        <f>L205/$P205</f>
        <v>0</v>
      </c>
      <c r="N205" s="151">
        <v>1</v>
      </c>
      <c r="O205" s="158">
        <f>N205/$P205</f>
        <v>0.25</v>
      </c>
      <c r="P205" s="172">
        <f t="shared" si="81"/>
        <v>4</v>
      </c>
    </row>
    <row r="206" spans="3:27" ht="36" customHeight="1" x14ac:dyDescent="0.25">
      <c r="C206" s="163" t="str">
        <f>'Fitxa Tècnica'!$D$24</f>
        <v>GRAU EN ENGINYERIA MECÀNICA</v>
      </c>
      <c r="D206" s="151">
        <v>11</v>
      </c>
      <c r="E206" s="158">
        <f>D206/$P206</f>
        <v>0.52380952380952384</v>
      </c>
      <c r="F206" s="151">
        <v>1</v>
      </c>
      <c r="G206" s="158">
        <f>F206/$P206</f>
        <v>4.7619047619047616E-2</v>
      </c>
      <c r="H206" s="151">
        <v>7</v>
      </c>
      <c r="I206" s="158">
        <f>H206/$P206</f>
        <v>0.33333333333333331</v>
      </c>
      <c r="J206" s="151">
        <v>1</v>
      </c>
      <c r="K206" s="158">
        <f>J206/$P206</f>
        <v>4.7619047619047616E-2</v>
      </c>
      <c r="L206" s="151">
        <v>1</v>
      </c>
      <c r="M206" s="158">
        <f>L206/$P206</f>
        <v>4.7619047619047616E-2</v>
      </c>
      <c r="N206" s="151">
        <v>0</v>
      </c>
      <c r="O206" s="158">
        <f>N206/$P206</f>
        <v>0</v>
      </c>
      <c r="P206" s="172">
        <f t="shared" si="81"/>
        <v>21</v>
      </c>
    </row>
    <row r="207" spans="3:27" ht="3" customHeight="1" x14ac:dyDescent="0.2"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73"/>
      <c r="O207" s="164"/>
      <c r="P207" s="172"/>
    </row>
    <row r="208" spans="3:27" ht="18.75" customHeight="1" x14ac:dyDescent="0.25">
      <c r="C208" s="163" t="s">
        <v>85</v>
      </c>
      <c r="D208" s="155">
        <f>SUM(D203:D206)</f>
        <v>28</v>
      </c>
      <c r="E208" s="160">
        <f>D208/$P208</f>
        <v>0.41791044776119401</v>
      </c>
      <c r="F208" s="155">
        <f t="shared" ref="F208" si="82">SUM(F203:F206)</f>
        <v>3</v>
      </c>
      <c r="G208" s="160">
        <f>F208/$P208</f>
        <v>4.4776119402985072E-2</v>
      </c>
      <c r="H208" s="155">
        <f t="shared" ref="H208" si="83">SUM(H203:H206)</f>
        <v>25</v>
      </c>
      <c r="I208" s="160">
        <f>H208/$P208</f>
        <v>0.37313432835820898</v>
      </c>
      <c r="J208" s="155">
        <f t="shared" ref="J208" si="84">SUM(J203:J206)</f>
        <v>6</v>
      </c>
      <c r="K208" s="160">
        <f>J208/$P208</f>
        <v>8.9552238805970144E-2</v>
      </c>
      <c r="L208" s="155">
        <f t="shared" ref="L208" si="85">SUM(L203:L206)</f>
        <v>2</v>
      </c>
      <c r="M208" s="160">
        <f>L208/$P208</f>
        <v>2.9850746268656716E-2</v>
      </c>
      <c r="N208" s="175">
        <f>SUM(N203:N206)</f>
        <v>3</v>
      </c>
      <c r="O208" s="160">
        <f>N208/$P208</f>
        <v>4.4776119402985072E-2</v>
      </c>
      <c r="P208" s="175">
        <f>SUM(P203:P206)</f>
        <v>67</v>
      </c>
    </row>
    <row r="210" spans="2:9" s="193" customFormat="1" ht="18.75" customHeight="1" x14ac:dyDescent="0.25">
      <c r="C210" s="193" t="s">
        <v>78</v>
      </c>
    </row>
    <row r="211" spans="2:9" s="193" customFormat="1" ht="18.75" customHeight="1" x14ac:dyDescent="0.25"/>
    <row r="212" spans="2:9" s="193" customFormat="1" ht="18.75" customHeight="1" x14ac:dyDescent="0.25">
      <c r="D212" s="193" t="s">
        <v>176</v>
      </c>
      <c r="E212" s="193" t="s">
        <v>177</v>
      </c>
      <c r="F212" s="193" t="s">
        <v>178</v>
      </c>
      <c r="G212" s="193" t="s">
        <v>179</v>
      </c>
      <c r="H212" s="193" t="s">
        <v>180</v>
      </c>
      <c r="I212" s="193" t="s">
        <v>181</v>
      </c>
    </row>
    <row r="213" spans="2:9" s="193" customFormat="1" ht="18.75" customHeight="1" x14ac:dyDescent="0.25">
      <c r="B213" s="222"/>
      <c r="C213" s="222" t="s">
        <v>107</v>
      </c>
      <c r="D213" s="234">
        <v>0.47058823529411764</v>
      </c>
      <c r="E213" s="234">
        <v>5.8823529411764705E-2</v>
      </c>
      <c r="F213" s="234">
        <v>0.29411764705882354</v>
      </c>
      <c r="G213" s="158">
        <v>0.17647058823529413</v>
      </c>
      <c r="H213" s="158">
        <v>0</v>
      </c>
      <c r="I213" s="234">
        <v>0</v>
      </c>
    </row>
    <row r="214" spans="2:9" s="193" customFormat="1" ht="18.75" customHeight="1" x14ac:dyDescent="0.25">
      <c r="B214" s="222"/>
      <c r="C214" s="222" t="s">
        <v>108</v>
      </c>
      <c r="D214" s="234">
        <v>0.36</v>
      </c>
      <c r="E214" s="234">
        <v>0.04</v>
      </c>
      <c r="F214" s="234">
        <v>0.4</v>
      </c>
      <c r="G214" s="158">
        <v>0.08</v>
      </c>
      <c r="H214" s="158">
        <v>0.04</v>
      </c>
      <c r="I214" s="234">
        <v>0.08</v>
      </c>
    </row>
    <row r="215" spans="2:9" s="193" customFormat="1" ht="18.75" customHeight="1" x14ac:dyDescent="0.25">
      <c r="B215" s="222"/>
      <c r="C215" s="222" t="s">
        <v>109</v>
      </c>
      <c r="D215" s="234">
        <v>0</v>
      </c>
      <c r="E215" s="234">
        <v>0</v>
      </c>
      <c r="F215" s="234">
        <v>0.75</v>
      </c>
      <c r="G215" s="158">
        <v>0</v>
      </c>
      <c r="H215" s="158">
        <v>0</v>
      </c>
      <c r="I215" s="234">
        <v>0.25</v>
      </c>
    </row>
    <row r="216" spans="2:9" s="193" customFormat="1" ht="18.75" customHeight="1" x14ac:dyDescent="0.25">
      <c r="B216" s="222"/>
      <c r="C216" s="222" t="s">
        <v>110</v>
      </c>
      <c r="D216" s="234">
        <v>0.52380952380952384</v>
      </c>
      <c r="E216" s="234">
        <v>4.7619047619047616E-2</v>
      </c>
      <c r="F216" s="234">
        <v>0.33333333333333331</v>
      </c>
      <c r="G216" s="158">
        <v>4.7619047619047616E-2</v>
      </c>
      <c r="H216" s="158">
        <v>4.7619047619047616E-2</v>
      </c>
      <c r="I216" s="234">
        <v>0</v>
      </c>
    </row>
    <row r="217" spans="2:9" s="193" customFormat="1" ht="18.75" customHeight="1" x14ac:dyDescent="0.25"/>
    <row r="218" spans="2:9" s="193" customFormat="1" ht="18.75" customHeight="1" x14ac:dyDescent="0.25"/>
    <row r="219" spans="2:9" s="193" customFormat="1" ht="18.75" customHeight="1" x14ac:dyDescent="0.25"/>
    <row r="220" spans="2:9" s="193" customFormat="1" ht="18.75" customHeight="1" x14ac:dyDescent="0.25"/>
    <row r="221" spans="2:9" s="193" customFormat="1" ht="18.75" customHeight="1" x14ac:dyDescent="0.25"/>
    <row r="223" spans="2:9" s="193" customFormat="1" ht="18.75" customHeight="1" x14ac:dyDescent="0.25"/>
    <row r="224" spans="2:9" s="193" customFormat="1" ht="18.75" customHeight="1" x14ac:dyDescent="0.25"/>
    <row r="225" spans="1:20" s="193" customFormat="1" ht="18.75" customHeight="1" x14ac:dyDescent="0.25"/>
    <row r="226" spans="1:20" s="193" customFormat="1" ht="18.75" customHeight="1" x14ac:dyDescent="0.25"/>
    <row r="227" spans="1:20" s="193" customFormat="1" ht="18.75" customHeight="1" x14ac:dyDescent="0.25"/>
    <row r="228" spans="1:20" customFormat="1" ht="32.25" thickBot="1" x14ac:dyDescent="0.55000000000000004">
      <c r="A228" s="192"/>
      <c r="B228" s="22" t="s">
        <v>219</v>
      </c>
      <c r="C228" s="23"/>
      <c r="D228" s="17"/>
      <c r="E228" s="17"/>
      <c r="F228" s="18"/>
      <c r="G228" s="18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20" s="193" customFormat="1" ht="18.75" customHeight="1" x14ac:dyDescent="0.25"/>
    <row r="230" spans="1:20" s="193" customFormat="1" ht="18.75" customHeight="1" x14ac:dyDescent="0.25"/>
    <row r="232" spans="1:20" s="193" customFormat="1" ht="18.75" customHeight="1" x14ac:dyDescent="0.25"/>
    <row r="233" spans="1:20" s="193" customFormat="1" ht="18.75" customHeight="1" x14ac:dyDescent="0.25">
      <c r="C233" s="201" t="s">
        <v>185</v>
      </c>
    </row>
    <row r="235" spans="1:20" ht="18.75" customHeight="1" x14ac:dyDescent="0.25">
      <c r="C235" s="258"/>
      <c r="D235" s="261" t="s">
        <v>194</v>
      </c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63"/>
    </row>
    <row r="236" spans="1:20" ht="18.75" customHeight="1" x14ac:dyDescent="0.25">
      <c r="C236" s="259"/>
      <c r="D236" s="264" t="s">
        <v>186</v>
      </c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6"/>
    </row>
    <row r="237" spans="1:20" ht="18.75" customHeight="1" x14ac:dyDescent="0.25">
      <c r="C237" s="259"/>
      <c r="D237" s="267">
        <v>1</v>
      </c>
      <c r="E237" s="268"/>
      <c r="F237" s="267">
        <v>2</v>
      </c>
      <c r="G237" s="268"/>
      <c r="H237" s="267">
        <v>3</v>
      </c>
      <c r="I237" s="268"/>
      <c r="J237" s="267">
        <v>4</v>
      </c>
      <c r="K237" s="268"/>
      <c r="L237" s="267">
        <v>5</v>
      </c>
      <c r="M237" s="268"/>
      <c r="N237" s="267" t="s">
        <v>42</v>
      </c>
      <c r="O237" s="268"/>
      <c r="P237" s="267" t="s">
        <v>187</v>
      </c>
      <c r="Q237" s="268"/>
      <c r="R237" s="269" t="s">
        <v>118</v>
      </c>
      <c r="S237" s="269" t="s">
        <v>183</v>
      </c>
      <c r="T237" s="269" t="s">
        <v>184</v>
      </c>
    </row>
    <row r="238" spans="1:20" ht="18.75" customHeight="1" x14ac:dyDescent="0.25">
      <c r="C238" s="260"/>
      <c r="D238" s="206" t="s">
        <v>1</v>
      </c>
      <c r="E238" s="206" t="s">
        <v>7</v>
      </c>
      <c r="F238" s="206" t="s">
        <v>1</v>
      </c>
      <c r="G238" s="206" t="s">
        <v>7</v>
      </c>
      <c r="H238" s="206" t="s">
        <v>1</v>
      </c>
      <c r="I238" s="206" t="s">
        <v>7</v>
      </c>
      <c r="J238" s="206" t="s">
        <v>1</v>
      </c>
      <c r="K238" s="206" t="s">
        <v>7</v>
      </c>
      <c r="L238" s="206" t="s">
        <v>1</v>
      </c>
      <c r="M238" s="206" t="s">
        <v>7</v>
      </c>
      <c r="N238" s="206" t="s">
        <v>1</v>
      </c>
      <c r="O238" s="206" t="s">
        <v>7</v>
      </c>
      <c r="P238" s="206" t="s">
        <v>1</v>
      </c>
      <c r="Q238" s="206" t="s">
        <v>7</v>
      </c>
      <c r="R238" s="270"/>
      <c r="S238" s="270"/>
      <c r="T238" s="270"/>
    </row>
    <row r="239" spans="1:20" ht="36" customHeight="1" x14ac:dyDescent="0.25">
      <c r="C239" s="162" t="str">
        <f>'Fitxa Tècnica'!$D$21</f>
        <v>GRAU EN ELECTRÒNICA INDUSTRIAL I AUTOMÀTICA</v>
      </c>
      <c r="D239" s="207">
        <v>0</v>
      </c>
      <c r="E239" s="159">
        <f>D239/$R239</f>
        <v>0</v>
      </c>
      <c r="F239" s="212">
        <v>0</v>
      </c>
      <c r="G239" s="159">
        <f>F239/$R239</f>
        <v>0</v>
      </c>
      <c r="H239" s="207">
        <v>7</v>
      </c>
      <c r="I239" s="159">
        <f>H239/$R239</f>
        <v>0.58333333333333337</v>
      </c>
      <c r="J239" s="207">
        <v>4</v>
      </c>
      <c r="K239" s="159">
        <f>J239/$R239</f>
        <v>0.33333333333333331</v>
      </c>
      <c r="L239" s="207">
        <v>0</v>
      </c>
      <c r="M239" s="159">
        <f>L239/$R239</f>
        <v>0</v>
      </c>
      <c r="N239" s="207">
        <v>0</v>
      </c>
      <c r="O239" s="159">
        <f>N239/$R239</f>
        <v>0</v>
      </c>
      <c r="P239" s="207">
        <v>1</v>
      </c>
      <c r="Q239" s="159">
        <f>P239/$R239</f>
        <v>8.3333333333333329E-2</v>
      </c>
      <c r="R239" s="212">
        <f>SUM(P239,N239,L239,J239,H239,F239,D239)</f>
        <v>12</v>
      </c>
      <c r="S239" s="208">
        <v>3.3636363636363642</v>
      </c>
      <c r="T239" s="208">
        <v>0.50452497910951288</v>
      </c>
    </row>
    <row r="240" spans="1:20" ht="36" customHeight="1" x14ac:dyDescent="0.25">
      <c r="C240" s="162" t="str">
        <f>'Fitxa Tècnica'!$D$22</f>
        <v>GRAU EN ENGINYERIA DE DISSENY INDUSTRIAL I DESENVOLUPAMENT DEL PRODUCTE</v>
      </c>
      <c r="D240" s="207">
        <v>0</v>
      </c>
      <c r="E240" s="159">
        <f>D240/$R240</f>
        <v>0</v>
      </c>
      <c r="F240" s="212">
        <v>1</v>
      </c>
      <c r="G240" s="159">
        <f>F240/$R240</f>
        <v>5.8823529411764705E-2</v>
      </c>
      <c r="H240" s="207">
        <v>12</v>
      </c>
      <c r="I240" s="159">
        <f>H240/$R240</f>
        <v>0.70588235294117652</v>
      </c>
      <c r="J240" s="207">
        <v>3</v>
      </c>
      <c r="K240" s="159">
        <f>J240/$R240</f>
        <v>0.17647058823529413</v>
      </c>
      <c r="L240" s="207">
        <v>1</v>
      </c>
      <c r="M240" s="159">
        <f>L240/$R240</f>
        <v>5.8823529411764705E-2</v>
      </c>
      <c r="N240" s="207">
        <v>0</v>
      </c>
      <c r="O240" s="159">
        <f>N240/$R240</f>
        <v>0</v>
      </c>
      <c r="P240" s="207">
        <v>0</v>
      </c>
      <c r="Q240" s="159">
        <f>P240/$R240</f>
        <v>0</v>
      </c>
      <c r="R240" s="212">
        <f t="shared" ref="R240:R242" si="86">SUM(P240,N240,L240,J240,H240,F240,D240)</f>
        <v>17</v>
      </c>
      <c r="S240" s="208">
        <v>3.2352941176470589</v>
      </c>
      <c r="T240" s="208">
        <v>0.66421116415507153</v>
      </c>
    </row>
    <row r="241" spans="3:20" ht="36" customHeight="1" x14ac:dyDescent="0.25">
      <c r="C241" s="162" t="str">
        <f>'Fitxa Tècnica'!$D$23</f>
        <v>GRAU EN ENGINYERIA ELÈCTRICA</v>
      </c>
      <c r="D241" s="207">
        <v>0</v>
      </c>
      <c r="E241" s="159">
        <f>D241/$R241</f>
        <v>0</v>
      </c>
      <c r="F241" s="212">
        <v>0</v>
      </c>
      <c r="G241" s="159">
        <f>F241/$R241</f>
        <v>0</v>
      </c>
      <c r="H241" s="207">
        <v>0</v>
      </c>
      <c r="I241" s="159">
        <f>H241/$R241</f>
        <v>0</v>
      </c>
      <c r="J241" s="207">
        <v>0</v>
      </c>
      <c r="K241" s="159">
        <f>J241/$R241</f>
        <v>0</v>
      </c>
      <c r="L241" s="207">
        <v>4</v>
      </c>
      <c r="M241" s="159">
        <f>L241/$R241</f>
        <v>1</v>
      </c>
      <c r="N241" s="207">
        <v>0</v>
      </c>
      <c r="O241" s="159">
        <f>N241/$R241</f>
        <v>0</v>
      </c>
      <c r="P241" s="207">
        <v>0</v>
      </c>
      <c r="Q241" s="159">
        <f>P241/$R241</f>
        <v>0</v>
      </c>
      <c r="R241" s="212">
        <f t="shared" si="86"/>
        <v>4</v>
      </c>
      <c r="S241" s="208">
        <v>5</v>
      </c>
      <c r="T241" s="208">
        <v>0</v>
      </c>
    </row>
    <row r="242" spans="3:20" ht="36" customHeight="1" x14ac:dyDescent="0.25">
      <c r="C242" s="163" t="str">
        <f>'Fitxa Tècnica'!$D$24</f>
        <v>GRAU EN ENGINYERIA MECÀNICA</v>
      </c>
      <c r="D242" s="207">
        <v>0</v>
      </c>
      <c r="E242" s="159">
        <f>D242/$R242</f>
        <v>0</v>
      </c>
      <c r="F242" s="212">
        <v>3</v>
      </c>
      <c r="G242" s="159">
        <f>F242/$R242</f>
        <v>0.25</v>
      </c>
      <c r="H242" s="207">
        <v>1</v>
      </c>
      <c r="I242" s="159">
        <f>H242/$R242</f>
        <v>8.3333333333333329E-2</v>
      </c>
      <c r="J242" s="207">
        <v>7</v>
      </c>
      <c r="K242" s="159">
        <f>J242/$R242</f>
        <v>0.58333333333333337</v>
      </c>
      <c r="L242" s="207">
        <v>1</v>
      </c>
      <c r="M242" s="159">
        <f>L242/$R242</f>
        <v>8.3333333333333329E-2</v>
      </c>
      <c r="N242" s="207">
        <v>0</v>
      </c>
      <c r="O242" s="159">
        <f>N242/$R242</f>
        <v>0</v>
      </c>
      <c r="P242" s="207">
        <v>0</v>
      </c>
      <c r="Q242" s="159">
        <f>P242/$R242</f>
        <v>0</v>
      </c>
      <c r="R242" s="212">
        <f t="shared" si="86"/>
        <v>12</v>
      </c>
      <c r="S242" s="208">
        <v>3.5</v>
      </c>
      <c r="T242" s="208">
        <v>1</v>
      </c>
    </row>
    <row r="243" spans="3:20" ht="5.25" customHeight="1" x14ac:dyDescent="0.25">
      <c r="C243" s="199"/>
      <c r="D243" s="209"/>
      <c r="E243" s="209"/>
      <c r="F243" s="209"/>
      <c r="G243" s="210"/>
      <c r="H243" s="211"/>
      <c r="I243" s="209"/>
      <c r="J243" s="210"/>
      <c r="K243" s="210"/>
      <c r="L243" s="211"/>
      <c r="M243" s="209"/>
      <c r="N243" s="211"/>
      <c r="O243" s="209"/>
      <c r="P243" s="211"/>
      <c r="Q243" s="209"/>
      <c r="R243" s="209"/>
      <c r="S243" s="210"/>
      <c r="T243" s="209"/>
    </row>
    <row r="244" spans="3:20" ht="18.75" customHeight="1" x14ac:dyDescent="0.25">
      <c r="C244" s="163" t="s">
        <v>85</v>
      </c>
      <c r="D244" s="155">
        <f>SUM(D239:D242)</f>
        <v>0</v>
      </c>
      <c r="E244" s="160">
        <f>D244/$R244</f>
        <v>0</v>
      </c>
      <c r="F244" s="155">
        <f>SUM(F239:F242)</f>
        <v>4</v>
      </c>
      <c r="G244" s="160">
        <f>F244/$R244</f>
        <v>8.8888888888888892E-2</v>
      </c>
      <c r="H244" s="155">
        <f>SUM(H239:H242)</f>
        <v>20</v>
      </c>
      <c r="I244" s="160">
        <f>H244/$R244</f>
        <v>0.44444444444444442</v>
      </c>
      <c r="J244" s="155">
        <f>SUM(J239:J242)</f>
        <v>14</v>
      </c>
      <c r="K244" s="160">
        <f>J244/$R244</f>
        <v>0.31111111111111112</v>
      </c>
      <c r="L244" s="155">
        <f>SUM(L239:L242)</f>
        <v>6</v>
      </c>
      <c r="M244" s="160">
        <f>L244/$R244</f>
        <v>0.13333333333333333</v>
      </c>
      <c r="N244" s="155">
        <f>SUM(N239:N242)</f>
        <v>0</v>
      </c>
      <c r="O244" s="160">
        <f>N244/$R244</f>
        <v>0</v>
      </c>
      <c r="P244" s="155">
        <f>SUM(P239:P242)</f>
        <v>1</v>
      </c>
      <c r="Q244" s="160">
        <f>P244/$R244</f>
        <v>2.2222222222222223E-2</v>
      </c>
      <c r="R244" s="156">
        <f>SUM(R239:R242)</f>
        <v>45</v>
      </c>
      <c r="S244" s="213">
        <v>3.5000000000000009</v>
      </c>
      <c r="T244" s="214">
        <v>0.84907610528040423</v>
      </c>
    </row>
    <row r="246" spans="3:20" s="193" customFormat="1" ht="18.75" customHeight="1" x14ac:dyDescent="0.25">
      <c r="C246" s="258"/>
      <c r="D246" s="261" t="s">
        <v>195</v>
      </c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262"/>
      <c r="R246" s="262"/>
      <c r="S246" s="262"/>
      <c r="T246" s="263"/>
    </row>
    <row r="247" spans="3:20" s="193" customFormat="1" ht="18.75" customHeight="1" x14ac:dyDescent="0.25">
      <c r="C247" s="259"/>
      <c r="D247" s="264" t="s">
        <v>186</v>
      </c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6"/>
    </row>
    <row r="248" spans="3:20" s="193" customFormat="1" ht="18.75" customHeight="1" x14ac:dyDescent="0.25">
      <c r="C248" s="259"/>
      <c r="D248" s="267">
        <v>1</v>
      </c>
      <c r="E248" s="268"/>
      <c r="F248" s="267">
        <v>2</v>
      </c>
      <c r="G248" s="268"/>
      <c r="H248" s="267">
        <v>3</v>
      </c>
      <c r="I248" s="268"/>
      <c r="J248" s="267">
        <v>4</v>
      </c>
      <c r="K248" s="268"/>
      <c r="L248" s="267">
        <v>5</v>
      </c>
      <c r="M248" s="268"/>
      <c r="N248" s="267" t="s">
        <v>42</v>
      </c>
      <c r="O248" s="268"/>
      <c r="P248" s="267" t="s">
        <v>187</v>
      </c>
      <c r="Q248" s="268"/>
      <c r="R248" s="269" t="s">
        <v>118</v>
      </c>
      <c r="S248" s="269" t="s">
        <v>183</v>
      </c>
      <c r="T248" s="269" t="s">
        <v>184</v>
      </c>
    </row>
    <row r="249" spans="3:20" s="193" customFormat="1" ht="18.75" customHeight="1" x14ac:dyDescent="0.25">
      <c r="C249" s="260"/>
      <c r="D249" s="206" t="s">
        <v>1</v>
      </c>
      <c r="E249" s="206" t="s">
        <v>7</v>
      </c>
      <c r="F249" s="206" t="s">
        <v>1</v>
      </c>
      <c r="G249" s="206" t="s">
        <v>7</v>
      </c>
      <c r="H249" s="206" t="s">
        <v>1</v>
      </c>
      <c r="I249" s="206" t="s">
        <v>7</v>
      </c>
      <c r="J249" s="206" t="s">
        <v>1</v>
      </c>
      <c r="K249" s="206" t="s">
        <v>7</v>
      </c>
      <c r="L249" s="206" t="s">
        <v>1</v>
      </c>
      <c r="M249" s="206" t="s">
        <v>7</v>
      </c>
      <c r="N249" s="206" t="s">
        <v>1</v>
      </c>
      <c r="O249" s="206" t="s">
        <v>7</v>
      </c>
      <c r="P249" s="206" t="s">
        <v>1</v>
      </c>
      <c r="Q249" s="206" t="s">
        <v>7</v>
      </c>
      <c r="R249" s="270"/>
      <c r="S249" s="270"/>
      <c r="T249" s="270"/>
    </row>
    <row r="250" spans="3:20" s="193" customFormat="1" ht="36" customHeight="1" x14ac:dyDescent="0.25">
      <c r="C250" s="162" t="str">
        <f>'Fitxa Tècnica'!$D$21</f>
        <v>GRAU EN ELECTRÒNICA INDUSTRIAL I AUTOMÀTICA</v>
      </c>
      <c r="D250" s="207">
        <v>0</v>
      </c>
      <c r="E250" s="159">
        <f>D250/$R250</f>
        <v>0</v>
      </c>
      <c r="F250" s="212">
        <v>3</v>
      </c>
      <c r="G250" s="159">
        <f>F250/$R250</f>
        <v>0.25</v>
      </c>
      <c r="H250" s="207">
        <v>8</v>
      </c>
      <c r="I250" s="159">
        <f>H250/$R250</f>
        <v>0.66666666666666663</v>
      </c>
      <c r="J250" s="207">
        <v>1</v>
      </c>
      <c r="K250" s="159">
        <f>J250/$R250</f>
        <v>8.3333333333333329E-2</v>
      </c>
      <c r="L250" s="207">
        <v>0</v>
      </c>
      <c r="M250" s="159">
        <f>L250/$R250</f>
        <v>0</v>
      </c>
      <c r="N250" s="207">
        <v>0</v>
      </c>
      <c r="O250" s="159">
        <f>N250/$R250</f>
        <v>0</v>
      </c>
      <c r="P250" s="207">
        <v>0</v>
      </c>
      <c r="Q250" s="159">
        <f>P250/$R250</f>
        <v>0</v>
      </c>
      <c r="R250" s="212">
        <f>SUM(P250,N250,L250,J250,H250,F250,D250)</f>
        <v>12</v>
      </c>
      <c r="S250" s="208">
        <v>2.833333333333333</v>
      </c>
      <c r="T250" s="208">
        <v>0.57735026918962573</v>
      </c>
    </row>
    <row r="251" spans="3:20" s="193" customFormat="1" ht="36" customHeight="1" x14ac:dyDescent="0.25">
      <c r="C251" s="162" t="str">
        <f>'Fitxa Tècnica'!$D$22</f>
        <v>GRAU EN ENGINYERIA DE DISSENY INDUSTRIAL I DESENVOLUPAMENT DEL PRODUCTE</v>
      </c>
      <c r="D251" s="207">
        <v>2</v>
      </c>
      <c r="E251" s="159">
        <f>D251/$R251</f>
        <v>0.11764705882352941</v>
      </c>
      <c r="F251" s="212">
        <v>5</v>
      </c>
      <c r="G251" s="159">
        <f>F251/$R251</f>
        <v>0.29411764705882354</v>
      </c>
      <c r="H251" s="207">
        <v>5</v>
      </c>
      <c r="I251" s="159">
        <f>H251/$R251</f>
        <v>0.29411764705882354</v>
      </c>
      <c r="J251" s="207">
        <v>5</v>
      </c>
      <c r="K251" s="159">
        <f>J251/$R251</f>
        <v>0.29411764705882354</v>
      </c>
      <c r="L251" s="207">
        <v>0</v>
      </c>
      <c r="M251" s="159">
        <f>L251/$R251</f>
        <v>0</v>
      </c>
      <c r="N251" s="207">
        <v>0</v>
      </c>
      <c r="O251" s="159">
        <f>N251/$R251</f>
        <v>0</v>
      </c>
      <c r="P251" s="207">
        <v>0</v>
      </c>
      <c r="Q251" s="159">
        <f>P251/$R251</f>
        <v>0</v>
      </c>
      <c r="R251" s="212">
        <f t="shared" ref="R251:R253" si="87">SUM(P251,N251,L251,J251,H251,F251,D251)</f>
        <v>17</v>
      </c>
      <c r="S251" s="208">
        <v>2.7647058823529411</v>
      </c>
      <c r="T251" s="208">
        <v>1.0325582165612919</v>
      </c>
    </row>
    <row r="252" spans="3:20" s="193" customFormat="1" ht="36" customHeight="1" x14ac:dyDescent="0.25">
      <c r="C252" s="162" t="str">
        <f>'Fitxa Tècnica'!$D$23</f>
        <v>GRAU EN ENGINYERIA ELÈCTRICA</v>
      </c>
      <c r="D252" s="207">
        <v>0</v>
      </c>
      <c r="E252" s="159">
        <f>D252/$R252</f>
        <v>0</v>
      </c>
      <c r="F252" s="212">
        <v>0</v>
      </c>
      <c r="G252" s="159">
        <f>F252/$R252</f>
        <v>0</v>
      </c>
      <c r="H252" s="207">
        <v>1</v>
      </c>
      <c r="I252" s="159">
        <f>H252/$R252</f>
        <v>0.25</v>
      </c>
      <c r="J252" s="207">
        <v>2</v>
      </c>
      <c r="K252" s="159">
        <f>J252/$R252</f>
        <v>0.5</v>
      </c>
      <c r="L252" s="207">
        <v>1</v>
      </c>
      <c r="M252" s="159">
        <f>L252/$R252</f>
        <v>0.25</v>
      </c>
      <c r="N252" s="207">
        <v>0</v>
      </c>
      <c r="O252" s="159">
        <f>N252/$R252</f>
        <v>0</v>
      </c>
      <c r="P252" s="207">
        <v>0</v>
      </c>
      <c r="Q252" s="159">
        <f>P252/$R252</f>
        <v>0</v>
      </c>
      <c r="R252" s="212">
        <f t="shared" si="87"/>
        <v>4</v>
      </c>
      <c r="S252" s="208">
        <v>4</v>
      </c>
      <c r="T252" s="208">
        <v>0.81649658092772592</v>
      </c>
    </row>
    <row r="253" spans="3:20" s="193" customFormat="1" ht="36" customHeight="1" x14ac:dyDescent="0.25">
      <c r="C253" s="163" t="str">
        <f>'Fitxa Tècnica'!$D$24</f>
        <v>GRAU EN ENGINYERIA MECÀNICA</v>
      </c>
      <c r="D253" s="207">
        <v>0</v>
      </c>
      <c r="E253" s="159">
        <f>D253/$R253</f>
        <v>0</v>
      </c>
      <c r="F253" s="212">
        <v>0</v>
      </c>
      <c r="G253" s="159">
        <f>F253/$R253</f>
        <v>0</v>
      </c>
      <c r="H253" s="207">
        <v>4</v>
      </c>
      <c r="I253" s="159">
        <f>H253/$R253</f>
        <v>0.33333333333333331</v>
      </c>
      <c r="J253" s="207">
        <v>8</v>
      </c>
      <c r="K253" s="159">
        <f>J253/$R253</f>
        <v>0.66666666666666663</v>
      </c>
      <c r="L253" s="207">
        <v>0</v>
      </c>
      <c r="M253" s="159">
        <f>L253/$R253</f>
        <v>0</v>
      </c>
      <c r="N253" s="207">
        <v>0</v>
      </c>
      <c r="O253" s="159">
        <f>N253/$R253</f>
        <v>0</v>
      </c>
      <c r="P253" s="207">
        <v>0</v>
      </c>
      <c r="Q253" s="159">
        <f>P253/$R253</f>
        <v>0</v>
      </c>
      <c r="R253" s="212">
        <f t="shared" si="87"/>
        <v>12</v>
      </c>
      <c r="S253" s="208">
        <v>3.6666666666666665</v>
      </c>
      <c r="T253" s="208">
        <v>0.4923659639173309</v>
      </c>
    </row>
    <row r="254" spans="3:20" s="193" customFormat="1" ht="5.25" customHeight="1" x14ac:dyDescent="0.25">
      <c r="C254" s="199"/>
      <c r="D254" s="209"/>
      <c r="E254" s="209"/>
      <c r="F254" s="209"/>
      <c r="G254" s="210"/>
      <c r="H254" s="211"/>
      <c r="I254" s="209"/>
      <c r="J254" s="210"/>
      <c r="K254" s="210"/>
      <c r="L254" s="211"/>
      <c r="M254" s="209"/>
      <c r="N254" s="211"/>
      <c r="O254" s="209"/>
      <c r="P254" s="211"/>
      <c r="Q254" s="209"/>
      <c r="R254" s="209"/>
      <c r="S254" s="210"/>
      <c r="T254" s="209"/>
    </row>
    <row r="255" spans="3:20" s="193" customFormat="1" ht="18.75" customHeight="1" x14ac:dyDescent="0.25">
      <c r="C255" s="163" t="s">
        <v>85</v>
      </c>
      <c r="D255" s="155">
        <f>SUM(D250:D253)</f>
        <v>2</v>
      </c>
      <c r="E255" s="160">
        <f>D255/$R255</f>
        <v>4.4444444444444446E-2</v>
      </c>
      <c r="F255" s="155">
        <f>SUM(F250:F253)</f>
        <v>8</v>
      </c>
      <c r="G255" s="160">
        <f>F255/$R255</f>
        <v>0.17777777777777778</v>
      </c>
      <c r="H255" s="155">
        <f>SUM(H250:H253)</f>
        <v>18</v>
      </c>
      <c r="I255" s="160">
        <f>H255/$R255</f>
        <v>0.4</v>
      </c>
      <c r="J255" s="155">
        <f>SUM(J250:J253)</f>
        <v>16</v>
      </c>
      <c r="K255" s="160">
        <f>J255/$R255</f>
        <v>0.35555555555555557</v>
      </c>
      <c r="L255" s="155">
        <f>SUM(L250:L253)</f>
        <v>1</v>
      </c>
      <c r="M255" s="160">
        <f>L255/$R255</f>
        <v>2.2222222222222223E-2</v>
      </c>
      <c r="N255" s="155">
        <f>SUM(N250:N253)</f>
        <v>0</v>
      </c>
      <c r="O255" s="160">
        <f>N255/$R255</f>
        <v>0</v>
      </c>
      <c r="P255" s="155">
        <f>SUM(P250:P253)</f>
        <v>0</v>
      </c>
      <c r="Q255" s="160">
        <f>P255/$R255</f>
        <v>0</v>
      </c>
      <c r="R255" s="156">
        <f>SUM(R250:R253)</f>
        <v>45</v>
      </c>
      <c r="S255" s="213">
        <v>3.1333333333333337</v>
      </c>
      <c r="T255" s="214">
        <v>0.89442719099991586</v>
      </c>
    </row>
    <row r="257" spans="3:20" s="193" customFormat="1" ht="18.75" customHeight="1" x14ac:dyDescent="0.25">
      <c r="C257" s="258"/>
      <c r="D257" s="261" t="s">
        <v>196</v>
      </c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3"/>
    </row>
    <row r="258" spans="3:20" s="193" customFormat="1" ht="18.75" customHeight="1" x14ac:dyDescent="0.25">
      <c r="C258" s="259"/>
      <c r="D258" s="264" t="s">
        <v>186</v>
      </c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6"/>
    </row>
    <row r="259" spans="3:20" s="193" customFormat="1" ht="18.75" customHeight="1" x14ac:dyDescent="0.25">
      <c r="C259" s="259"/>
      <c r="D259" s="267">
        <v>1</v>
      </c>
      <c r="E259" s="268"/>
      <c r="F259" s="267">
        <v>2</v>
      </c>
      <c r="G259" s="268"/>
      <c r="H259" s="267">
        <v>3</v>
      </c>
      <c r="I259" s="268"/>
      <c r="J259" s="267">
        <v>4</v>
      </c>
      <c r="K259" s="268"/>
      <c r="L259" s="267">
        <v>5</v>
      </c>
      <c r="M259" s="268"/>
      <c r="N259" s="267" t="s">
        <v>42</v>
      </c>
      <c r="O259" s="268"/>
      <c r="P259" s="267" t="s">
        <v>187</v>
      </c>
      <c r="Q259" s="268"/>
      <c r="R259" s="269" t="s">
        <v>118</v>
      </c>
      <c r="S259" s="269" t="s">
        <v>183</v>
      </c>
      <c r="T259" s="269" t="s">
        <v>184</v>
      </c>
    </row>
    <row r="260" spans="3:20" s="193" customFormat="1" ht="18.75" customHeight="1" x14ac:dyDescent="0.25">
      <c r="C260" s="260"/>
      <c r="D260" s="206" t="s">
        <v>1</v>
      </c>
      <c r="E260" s="206" t="s">
        <v>7</v>
      </c>
      <c r="F260" s="206" t="s">
        <v>1</v>
      </c>
      <c r="G260" s="206" t="s">
        <v>7</v>
      </c>
      <c r="H260" s="206" t="s">
        <v>1</v>
      </c>
      <c r="I260" s="206" t="s">
        <v>7</v>
      </c>
      <c r="J260" s="206" t="s">
        <v>1</v>
      </c>
      <c r="K260" s="206" t="s">
        <v>7</v>
      </c>
      <c r="L260" s="206" t="s">
        <v>1</v>
      </c>
      <c r="M260" s="206" t="s">
        <v>7</v>
      </c>
      <c r="N260" s="206" t="s">
        <v>1</v>
      </c>
      <c r="O260" s="206" t="s">
        <v>7</v>
      </c>
      <c r="P260" s="206" t="s">
        <v>1</v>
      </c>
      <c r="Q260" s="206" t="s">
        <v>7</v>
      </c>
      <c r="R260" s="270"/>
      <c r="S260" s="270"/>
      <c r="T260" s="270"/>
    </row>
    <row r="261" spans="3:20" s="193" customFormat="1" ht="36" customHeight="1" x14ac:dyDescent="0.25">
      <c r="C261" s="162" t="str">
        <f>'Fitxa Tècnica'!$D$21</f>
        <v>GRAU EN ELECTRÒNICA INDUSTRIAL I AUTOMÀTICA</v>
      </c>
      <c r="D261" s="207">
        <v>1</v>
      </c>
      <c r="E261" s="159">
        <f>D261/$R261</f>
        <v>8.3333333333333329E-2</v>
      </c>
      <c r="F261" s="212">
        <v>4</v>
      </c>
      <c r="G261" s="159">
        <f>F261/$R261</f>
        <v>0.33333333333333331</v>
      </c>
      <c r="H261" s="207">
        <v>3</v>
      </c>
      <c r="I261" s="159">
        <f>H261/$R261</f>
        <v>0.25</v>
      </c>
      <c r="J261" s="207">
        <v>3</v>
      </c>
      <c r="K261" s="159">
        <f>J261/$R261</f>
        <v>0.25</v>
      </c>
      <c r="L261" s="207">
        <v>1</v>
      </c>
      <c r="M261" s="159">
        <f>L261/$R261</f>
        <v>8.3333333333333329E-2</v>
      </c>
      <c r="N261" s="207">
        <v>0</v>
      </c>
      <c r="O261" s="159">
        <f>N261/$R261</f>
        <v>0</v>
      </c>
      <c r="P261" s="207">
        <v>0</v>
      </c>
      <c r="Q261" s="159">
        <f>P261/$R261</f>
        <v>0</v>
      </c>
      <c r="R261" s="212">
        <f>SUM(P261,N261,L261,J261,H261,F261,D261)</f>
        <v>12</v>
      </c>
      <c r="S261" s="208">
        <v>2.9166666666666661</v>
      </c>
      <c r="T261" s="208">
        <v>1.164500152881315</v>
      </c>
    </row>
    <row r="262" spans="3:20" s="193" customFormat="1" ht="36" customHeight="1" x14ac:dyDescent="0.25">
      <c r="C262" s="162" t="str">
        <f>'Fitxa Tècnica'!$D$22</f>
        <v>GRAU EN ENGINYERIA DE DISSENY INDUSTRIAL I DESENVOLUPAMENT DEL PRODUCTE</v>
      </c>
      <c r="D262" s="207">
        <v>2</v>
      </c>
      <c r="E262" s="159">
        <f>D262/$R262</f>
        <v>0.11764705882352941</v>
      </c>
      <c r="F262" s="212">
        <v>8</v>
      </c>
      <c r="G262" s="159">
        <f>F262/$R262</f>
        <v>0.47058823529411764</v>
      </c>
      <c r="H262" s="207">
        <v>5</v>
      </c>
      <c r="I262" s="159">
        <f>H262/$R262</f>
        <v>0.29411764705882354</v>
      </c>
      <c r="J262" s="207">
        <v>2</v>
      </c>
      <c r="K262" s="159">
        <f>J262/$R262</f>
        <v>0.11764705882352941</v>
      </c>
      <c r="L262" s="207">
        <v>0</v>
      </c>
      <c r="M262" s="159">
        <f>L262/$R262</f>
        <v>0</v>
      </c>
      <c r="N262" s="207">
        <v>0</v>
      </c>
      <c r="O262" s="159">
        <f>N262/$R262</f>
        <v>0</v>
      </c>
      <c r="P262" s="207">
        <v>0</v>
      </c>
      <c r="Q262" s="159">
        <f>P262/$R262</f>
        <v>0</v>
      </c>
      <c r="R262" s="212">
        <f t="shared" ref="R262:R264" si="88">SUM(P262,N262,L262,J262,H262,F262,D262)</f>
        <v>17</v>
      </c>
      <c r="S262" s="208">
        <v>2.4117647058823524</v>
      </c>
      <c r="T262" s="208">
        <v>0.8702602720890289</v>
      </c>
    </row>
    <row r="263" spans="3:20" s="193" customFormat="1" ht="36" customHeight="1" x14ac:dyDescent="0.25">
      <c r="C263" s="162" t="str">
        <f>'Fitxa Tècnica'!$D$23</f>
        <v>GRAU EN ENGINYERIA ELÈCTRICA</v>
      </c>
      <c r="D263" s="207">
        <v>0</v>
      </c>
      <c r="E263" s="159">
        <f>D263/$R263</f>
        <v>0</v>
      </c>
      <c r="F263" s="212">
        <v>1</v>
      </c>
      <c r="G263" s="159">
        <f>F263/$R263</f>
        <v>0.25</v>
      </c>
      <c r="H263" s="207">
        <v>2</v>
      </c>
      <c r="I263" s="159">
        <f>H263/$R263</f>
        <v>0.5</v>
      </c>
      <c r="J263" s="207">
        <v>1</v>
      </c>
      <c r="K263" s="159">
        <f>J263/$R263</f>
        <v>0.25</v>
      </c>
      <c r="L263" s="207">
        <v>0</v>
      </c>
      <c r="M263" s="159">
        <f>L263/$R263</f>
        <v>0</v>
      </c>
      <c r="N263" s="207">
        <v>0</v>
      </c>
      <c r="O263" s="159">
        <f>N263/$R263</f>
        <v>0</v>
      </c>
      <c r="P263" s="207">
        <v>0</v>
      </c>
      <c r="Q263" s="159">
        <f>P263/$R263</f>
        <v>0</v>
      </c>
      <c r="R263" s="212">
        <f t="shared" si="88"/>
        <v>4</v>
      </c>
      <c r="S263" s="208">
        <v>3</v>
      </c>
      <c r="T263" s="208">
        <v>0.81649658092772603</v>
      </c>
    </row>
    <row r="264" spans="3:20" s="193" customFormat="1" ht="36" customHeight="1" x14ac:dyDescent="0.25">
      <c r="C264" s="163" t="str">
        <f>'Fitxa Tècnica'!$D$24</f>
        <v>GRAU EN ENGINYERIA MECÀNICA</v>
      </c>
      <c r="D264" s="207">
        <v>0</v>
      </c>
      <c r="E264" s="159">
        <f>D264/$R264</f>
        <v>0</v>
      </c>
      <c r="F264" s="212">
        <v>3</v>
      </c>
      <c r="G264" s="159">
        <f>F264/$R264</f>
        <v>0.25</v>
      </c>
      <c r="H264" s="207">
        <v>5</v>
      </c>
      <c r="I264" s="159">
        <f>H264/$R264</f>
        <v>0.41666666666666669</v>
      </c>
      <c r="J264" s="207">
        <v>4</v>
      </c>
      <c r="K264" s="159">
        <f>J264/$R264</f>
        <v>0.33333333333333331</v>
      </c>
      <c r="L264" s="207">
        <v>0</v>
      </c>
      <c r="M264" s="159">
        <f>L264/$R264</f>
        <v>0</v>
      </c>
      <c r="N264" s="207">
        <v>0</v>
      </c>
      <c r="O264" s="159">
        <f>N264/$R264</f>
        <v>0</v>
      </c>
      <c r="P264" s="207">
        <v>0</v>
      </c>
      <c r="Q264" s="159">
        <f>P264/$R264</f>
        <v>0</v>
      </c>
      <c r="R264" s="212">
        <f t="shared" si="88"/>
        <v>12</v>
      </c>
      <c r="S264" s="208">
        <v>3.0833333333333335</v>
      </c>
      <c r="T264" s="208">
        <v>0.79296146109875909</v>
      </c>
    </row>
    <row r="265" spans="3:20" s="193" customFormat="1" ht="5.25" customHeight="1" x14ac:dyDescent="0.25">
      <c r="C265" s="199"/>
      <c r="D265" s="209"/>
      <c r="E265" s="209"/>
      <c r="F265" s="209"/>
      <c r="G265" s="210"/>
      <c r="H265" s="211"/>
      <c r="I265" s="209"/>
      <c r="J265" s="210"/>
      <c r="K265" s="210"/>
      <c r="L265" s="211"/>
      <c r="M265" s="209"/>
      <c r="N265" s="211"/>
      <c r="O265" s="209"/>
      <c r="P265" s="211"/>
      <c r="Q265" s="209"/>
      <c r="R265" s="209"/>
      <c r="S265" s="210"/>
      <c r="T265" s="209"/>
    </row>
    <row r="266" spans="3:20" s="193" customFormat="1" ht="18.75" customHeight="1" x14ac:dyDescent="0.25">
      <c r="C266" s="163" t="s">
        <v>85</v>
      </c>
      <c r="D266" s="155">
        <f>SUM(D261:D264)</f>
        <v>3</v>
      </c>
      <c r="E266" s="160">
        <f>D266/$R266</f>
        <v>6.6666666666666666E-2</v>
      </c>
      <c r="F266" s="155">
        <f>SUM(F261:F264)</f>
        <v>16</v>
      </c>
      <c r="G266" s="160">
        <f>F266/$R266</f>
        <v>0.35555555555555557</v>
      </c>
      <c r="H266" s="155">
        <f>SUM(H261:H264)</f>
        <v>15</v>
      </c>
      <c r="I266" s="160">
        <f>H266/$R266</f>
        <v>0.33333333333333331</v>
      </c>
      <c r="J266" s="155">
        <f>SUM(J261:J264)</f>
        <v>10</v>
      </c>
      <c r="K266" s="160">
        <f>J266/$R266</f>
        <v>0.22222222222222221</v>
      </c>
      <c r="L266" s="155">
        <f>SUM(L261:L264)</f>
        <v>1</v>
      </c>
      <c r="M266" s="160">
        <f>L266/$R266</f>
        <v>2.2222222222222223E-2</v>
      </c>
      <c r="N266" s="155">
        <f>SUM(N261:N264)</f>
        <v>0</v>
      </c>
      <c r="O266" s="160">
        <f>N266/$R266</f>
        <v>0</v>
      </c>
      <c r="P266" s="155">
        <f>SUM(P261:P264)</f>
        <v>0</v>
      </c>
      <c r="Q266" s="160">
        <f>P266/$R266</f>
        <v>0</v>
      </c>
      <c r="R266" s="156">
        <f>SUM(R261:R264)</f>
        <v>45</v>
      </c>
      <c r="S266" s="213">
        <v>2.7777777777777777</v>
      </c>
      <c r="T266" s="214">
        <v>0.95081039331740802</v>
      </c>
    </row>
    <row r="267" spans="3:20" s="193" customFormat="1" ht="18.75" customHeight="1" x14ac:dyDescent="0.25">
      <c r="C267" s="246"/>
      <c r="D267" s="215"/>
      <c r="E267" s="216"/>
      <c r="F267" s="215"/>
      <c r="G267" s="216"/>
      <c r="H267" s="215"/>
      <c r="I267" s="216"/>
      <c r="J267" s="215"/>
      <c r="K267" s="216"/>
      <c r="L267" s="215"/>
      <c r="M267" s="216"/>
      <c r="N267" s="215"/>
      <c r="O267" s="216"/>
      <c r="P267" s="215"/>
      <c r="Q267" s="216"/>
      <c r="R267" s="217"/>
      <c r="S267" s="218"/>
      <c r="T267" s="219"/>
    </row>
    <row r="269" spans="3:20" s="193" customFormat="1" ht="18.75" customHeight="1" x14ac:dyDescent="0.25">
      <c r="C269" s="258"/>
      <c r="D269" s="261" t="s">
        <v>197</v>
      </c>
      <c r="E269" s="262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3"/>
    </row>
    <row r="270" spans="3:20" s="193" customFormat="1" ht="18.75" customHeight="1" x14ac:dyDescent="0.25">
      <c r="C270" s="259"/>
      <c r="D270" s="264" t="s">
        <v>186</v>
      </c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6"/>
    </row>
    <row r="271" spans="3:20" s="193" customFormat="1" ht="18.75" customHeight="1" x14ac:dyDescent="0.25">
      <c r="C271" s="259"/>
      <c r="D271" s="267">
        <v>1</v>
      </c>
      <c r="E271" s="268"/>
      <c r="F271" s="267">
        <v>2</v>
      </c>
      <c r="G271" s="268"/>
      <c r="H271" s="267">
        <v>3</v>
      </c>
      <c r="I271" s="268"/>
      <c r="J271" s="267">
        <v>4</v>
      </c>
      <c r="K271" s="268"/>
      <c r="L271" s="267">
        <v>5</v>
      </c>
      <c r="M271" s="268"/>
      <c r="N271" s="267" t="s">
        <v>42</v>
      </c>
      <c r="O271" s="268"/>
      <c r="P271" s="267" t="s">
        <v>187</v>
      </c>
      <c r="Q271" s="268"/>
      <c r="R271" s="269" t="s">
        <v>118</v>
      </c>
      <c r="S271" s="269" t="s">
        <v>183</v>
      </c>
      <c r="T271" s="269" t="s">
        <v>184</v>
      </c>
    </row>
    <row r="272" spans="3:20" s="193" customFormat="1" ht="18.75" customHeight="1" x14ac:dyDescent="0.25">
      <c r="C272" s="260"/>
      <c r="D272" s="206" t="s">
        <v>1</v>
      </c>
      <c r="E272" s="206" t="s">
        <v>7</v>
      </c>
      <c r="F272" s="206" t="s">
        <v>1</v>
      </c>
      <c r="G272" s="206" t="s">
        <v>7</v>
      </c>
      <c r="H272" s="206" t="s">
        <v>1</v>
      </c>
      <c r="I272" s="206" t="s">
        <v>7</v>
      </c>
      <c r="J272" s="206" t="s">
        <v>1</v>
      </c>
      <c r="K272" s="206" t="s">
        <v>7</v>
      </c>
      <c r="L272" s="206" t="s">
        <v>1</v>
      </c>
      <c r="M272" s="206" t="s">
        <v>7</v>
      </c>
      <c r="N272" s="206" t="s">
        <v>1</v>
      </c>
      <c r="O272" s="206" t="s">
        <v>7</v>
      </c>
      <c r="P272" s="206" t="s">
        <v>1</v>
      </c>
      <c r="Q272" s="206" t="s">
        <v>7</v>
      </c>
      <c r="R272" s="270"/>
      <c r="S272" s="270"/>
      <c r="T272" s="270"/>
    </row>
    <row r="273" spans="3:20" s="193" customFormat="1" ht="36" customHeight="1" x14ac:dyDescent="0.25">
      <c r="C273" s="162" t="str">
        <f>'Fitxa Tècnica'!$D$21</f>
        <v>GRAU EN ELECTRÒNICA INDUSTRIAL I AUTOMÀTICA</v>
      </c>
      <c r="D273" s="207">
        <v>1</v>
      </c>
      <c r="E273" s="159">
        <f>D273/$R273</f>
        <v>8.3333333333333329E-2</v>
      </c>
      <c r="F273" s="212">
        <v>3</v>
      </c>
      <c r="G273" s="159">
        <f>F273/$R273</f>
        <v>0.25</v>
      </c>
      <c r="H273" s="207">
        <v>4</v>
      </c>
      <c r="I273" s="159">
        <f>H273/$R273</f>
        <v>0.33333333333333331</v>
      </c>
      <c r="J273" s="207">
        <v>4</v>
      </c>
      <c r="K273" s="159">
        <f>J273/$R273</f>
        <v>0.33333333333333331</v>
      </c>
      <c r="L273" s="207">
        <v>0</v>
      </c>
      <c r="M273" s="159">
        <f>L273/$R273</f>
        <v>0</v>
      </c>
      <c r="N273" s="207">
        <v>0</v>
      </c>
      <c r="O273" s="159">
        <f>N273/$R273</f>
        <v>0</v>
      </c>
      <c r="P273" s="207">
        <v>0</v>
      </c>
      <c r="Q273" s="159">
        <f>P273/$R273</f>
        <v>0</v>
      </c>
      <c r="R273" s="212">
        <f>SUM(P273,N273,L273,J273,H273,F273,D273)</f>
        <v>12</v>
      </c>
      <c r="S273" s="208">
        <v>2.9166666666666674</v>
      </c>
      <c r="T273" s="208">
        <v>0.99620491989562199</v>
      </c>
    </row>
    <row r="274" spans="3:20" s="193" customFormat="1" ht="36" customHeight="1" x14ac:dyDescent="0.25">
      <c r="C274" s="162" t="str">
        <f>'Fitxa Tècnica'!$D$22</f>
        <v>GRAU EN ENGINYERIA DE DISSENY INDUSTRIAL I DESENVOLUPAMENT DEL PRODUCTE</v>
      </c>
      <c r="D274" s="207">
        <v>0</v>
      </c>
      <c r="E274" s="159">
        <f>D274/$R274</f>
        <v>0</v>
      </c>
      <c r="F274" s="212">
        <v>4</v>
      </c>
      <c r="G274" s="159">
        <f>F274/$R274</f>
        <v>0.23529411764705882</v>
      </c>
      <c r="H274" s="207">
        <v>6</v>
      </c>
      <c r="I274" s="159">
        <f>H274/$R274</f>
        <v>0.35294117647058826</v>
      </c>
      <c r="J274" s="207">
        <v>7</v>
      </c>
      <c r="K274" s="159">
        <f>J274/$R274</f>
        <v>0.41176470588235292</v>
      </c>
      <c r="L274" s="207">
        <v>0</v>
      </c>
      <c r="M274" s="159">
        <f>L274/$R274</f>
        <v>0</v>
      </c>
      <c r="N274" s="207">
        <v>0</v>
      </c>
      <c r="O274" s="159">
        <f>N274/$R274</f>
        <v>0</v>
      </c>
      <c r="P274" s="207">
        <v>0</v>
      </c>
      <c r="Q274" s="159">
        <f>P274/$R274</f>
        <v>0</v>
      </c>
      <c r="R274" s="212">
        <f t="shared" ref="R274:R276" si="89">SUM(P274,N274,L274,J274,H274,F274,D274)</f>
        <v>17</v>
      </c>
      <c r="S274" s="208">
        <v>3.1764705882352939</v>
      </c>
      <c r="T274" s="208">
        <v>0.80895720820441563</v>
      </c>
    </row>
    <row r="275" spans="3:20" s="193" customFormat="1" ht="36" customHeight="1" x14ac:dyDescent="0.25">
      <c r="C275" s="162" t="str">
        <f>'Fitxa Tècnica'!$D$23</f>
        <v>GRAU EN ENGINYERIA ELÈCTRICA</v>
      </c>
      <c r="D275" s="207">
        <v>0</v>
      </c>
      <c r="E275" s="159">
        <f>D275/$R275</f>
        <v>0</v>
      </c>
      <c r="F275" s="212">
        <v>0</v>
      </c>
      <c r="G275" s="159">
        <f>F275/$R275</f>
        <v>0</v>
      </c>
      <c r="H275" s="207">
        <v>1</v>
      </c>
      <c r="I275" s="159">
        <f>H275/$R275</f>
        <v>0.25</v>
      </c>
      <c r="J275" s="207">
        <v>3</v>
      </c>
      <c r="K275" s="159">
        <f>J275/$R275</f>
        <v>0.75</v>
      </c>
      <c r="L275" s="207">
        <v>0</v>
      </c>
      <c r="M275" s="159">
        <f>L275/$R275</f>
        <v>0</v>
      </c>
      <c r="N275" s="207">
        <v>0</v>
      </c>
      <c r="O275" s="159">
        <f>N275/$R275</f>
        <v>0</v>
      </c>
      <c r="P275" s="207">
        <v>0</v>
      </c>
      <c r="Q275" s="159">
        <f>P275/$R275</f>
        <v>0</v>
      </c>
      <c r="R275" s="212">
        <f t="shared" si="89"/>
        <v>4</v>
      </c>
      <c r="S275" s="208">
        <v>3.75</v>
      </c>
      <c r="T275" s="208">
        <v>0.5</v>
      </c>
    </row>
    <row r="276" spans="3:20" s="193" customFormat="1" ht="36" customHeight="1" x14ac:dyDescent="0.25">
      <c r="C276" s="163" t="str">
        <f>'Fitxa Tècnica'!$D$24</f>
        <v>GRAU EN ENGINYERIA MECÀNICA</v>
      </c>
      <c r="D276" s="207">
        <v>0</v>
      </c>
      <c r="E276" s="159">
        <f>D276/$R276</f>
        <v>0</v>
      </c>
      <c r="F276" s="212">
        <v>0</v>
      </c>
      <c r="G276" s="159">
        <f>F276/$R276</f>
        <v>0</v>
      </c>
      <c r="H276" s="207">
        <v>6</v>
      </c>
      <c r="I276" s="159">
        <f>H276/$R276</f>
        <v>0.5</v>
      </c>
      <c r="J276" s="207">
        <v>4</v>
      </c>
      <c r="K276" s="159">
        <f>J276/$R276</f>
        <v>0.33333333333333331</v>
      </c>
      <c r="L276" s="207">
        <v>2</v>
      </c>
      <c r="M276" s="159">
        <f>L276/$R276</f>
        <v>0.16666666666666666</v>
      </c>
      <c r="N276" s="207">
        <v>0</v>
      </c>
      <c r="O276" s="159">
        <f>N276/$R276</f>
        <v>0</v>
      </c>
      <c r="P276" s="207">
        <v>0</v>
      </c>
      <c r="Q276" s="159">
        <f>P276/$R276</f>
        <v>0</v>
      </c>
      <c r="R276" s="212">
        <f t="shared" si="89"/>
        <v>12</v>
      </c>
      <c r="S276" s="208">
        <v>3.6666666666666661</v>
      </c>
      <c r="T276" s="208">
        <v>0.77849894416152288</v>
      </c>
    </row>
    <row r="277" spans="3:20" s="193" customFormat="1" ht="5.25" customHeight="1" x14ac:dyDescent="0.25">
      <c r="C277" s="199"/>
      <c r="D277" s="209"/>
      <c r="E277" s="209"/>
      <c r="F277" s="209"/>
      <c r="G277" s="210"/>
      <c r="H277" s="211"/>
      <c r="I277" s="209"/>
      <c r="J277" s="210"/>
      <c r="K277" s="210"/>
      <c r="L277" s="211"/>
      <c r="M277" s="209"/>
      <c r="N277" s="211"/>
      <c r="O277" s="209"/>
      <c r="P277" s="211"/>
      <c r="Q277" s="209"/>
      <c r="R277" s="209"/>
      <c r="S277" s="210"/>
      <c r="T277" s="209"/>
    </row>
    <row r="278" spans="3:20" s="193" customFormat="1" ht="18.75" customHeight="1" x14ac:dyDescent="0.25">
      <c r="C278" s="163" t="s">
        <v>85</v>
      </c>
      <c r="D278" s="155">
        <f>SUM(D273:D276)</f>
        <v>1</v>
      </c>
      <c r="E278" s="160">
        <f>D278/$R278</f>
        <v>2.2222222222222223E-2</v>
      </c>
      <c r="F278" s="155">
        <f>SUM(F273:F276)</f>
        <v>7</v>
      </c>
      <c r="G278" s="160">
        <f>F278/$R278</f>
        <v>0.15555555555555556</v>
      </c>
      <c r="H278" s="155">
        <f>SUM(H273:H276)</f>
        <v>17</v>
      </c>
      <c r="I278" s="160">
        <f>H278/$R278</f>
        <v>0.37777777777777777</v>
      </c>
      <c r="J278" s="155">
        <f>SUM(J273:J276)</f>
        <v>18</v>
      </c>
      <c r="K278" s="160">
        <f>J278/$R278</f>
        <v>0.4</v>
      </c>
      <c r="L278" s="155">
        <f>SUM(L273:L276)</f>
        <v>2</v>
      </c>
      <c r="M278" s="160">
        <f>L278/$R278</f>
        <v>4.4444444444444446E-2</v>
      </c>
      <c r="N278" s="155">
        <f>SUM(N273:N276)</f>
        <v>0</v>
      </c>
      <c r="O278" s="160">
        <f>N278/$R278</f>
        <v>0</v>
      </c>
      <c r="P278" s="155">
        <f>SUM(P273:P276)</f>
        <v>0</v>
      </c>
      <c r="Q278" s="160">
        <f>P278/$R278</f>
        <v>0</v>
      </c>
      <c r="R278" s="156">
        <f>SUM(R273:R276)</f>
        <v>45</v>
      </c>
      <c r="S278" s="213">
        <v>3.2888888888888883</v>
      </c>
      <c r="T278" s="214">
        <v>0.86922698736035298</v>
      </c>
    </row>
    <row r="280" spans="3:20" s="222" customFormat="1" ht="18.75" customHeight="1" x14ac:dyDescent="0.25"/>
    <row r="281" spans="3:20" s="222" customFormat="1" ht="18.75" customHeight="1" x14ac:dyDescent="0.25"/>
    <row r="282" spans="3:20" s="222" customFormat="1" ht="18.75" customHeight="1" x14ac:dyDescent="0.25"/>
    <row r="283" spans="3:20" s="222" customFormat="1" ht="18.75" customHeight="1" x14ac:dyDescent="0.25">
      <c r="D283" s="222" t="s">
        <v>194</v>
      </c>
      <c r="E283" s="222" t="s">
        <v>195</v>
      </c>
      <c r="F283" s="222" t="s">
        <v>196</v>
      </c>
      <c r="G283" s="222" t="s">
        <v>197</v>
      </c>
    </row>
    <row r="284" spans="3:20" s="222" customFormat="1" ht="18.75" customHeight="1" x14ac:dyDescent="0.25">
      <c r="C284" s="222" t="s">
        <v>107</v>
      </c>
      <c r="D284" s="222">
        <v>3.3636363636363642</v>
      </c>
      <c r="E284" s="222">
        <v>2.833333333333333</v>
      </c>
      <c r="F284" s="222">
        <v>2.9166666666666661</v>
      </c>
      <c r="G284" s="222">
        <v>2.9166666666666674</v>
      </c>
    </row>
    <row r="285" spans="3:20" s="222" customFormat="1" ht="18.75" customHeight="1" x14ac:dyDescent="0.25">
      <c r="C285" s="222" t="s">
        <v>108</v>
      </c>
      <c r="D285" s="222">
        <v>3.2352941176470589</v>
      </c>
      <c r="E285" s="222">
        <v>2.7647058823529411</v>
      </c>
      <c r="F285" s="222">
        <v>2.4117647058823524</v>
      </c>
      <c r="G285" s="222">
        <v>3.1764705882352939</v>
      </c>
    </row>
    <row r="286" spans="3:20" s="222" customFormat="1" ht="18.75" customHeight="1" x14ac:dyDescent="0.25">
      <c r="C286" s="222" t="s">
        <v>109</v>
      </c>
      <c r="D286" s="222">
        <v>5</v>
      </c>
      <c r="E286" s="222">
        <v>4</v>
      </c>
      <c r="F286" s="222">
        <v>3</v>
      </c>
      <c r="G286" s="222">
        <v>3.75</v>
      </c>
    </row>
    <row r="287" spans="3:20" s="222" customFormat="1" ht="18.75" customHeight="1" x14ac:dyDescent="0.25">
      <c r="C287" s="222" t="s">
        <v>110</v>
      </c>
      <c r="D287" s="222">
        <v>3.5</v>
      </c>
      <c r="E287" s="222">
        <v>3.6666666666666665</v>
      </c>
      <c r="F287" s="222">
        <v>3.0833333333333335</v>
      </c>
      <c r="G287" s="222">
        <v>3.6666666666666661</v>
      </c>
    </row>
    <row r="288" spans="3:20" s="222" customFormat="1" ht="18.75" customHeight="1" x14ac:dyDescent="0.25"/>
    <row r="289" spans="3:20" s="222" customFormat="1" ht="18.75" customHeight="1" x14ac:dyDescent="0.25"/>
    <row r="290" spans="3:20" s="222" customFormat="1" ht="18.75" customHeight="1" x14ac:dyDescent="0.25"/>
    <row r="291" spans="3:20" s="222" customFormat="1" ht="18.75" customHeight="1" x14ac:dyDescent="0.25"/>
    <row r="292" spans="3:20" s="222" customFormat="1" ht="18.75" customHeight="1" x14ac:dyDescent="0.25"/>
    <row r="293" spans="3:20" s="193" customFormat="1" ht="18.75" customHeight="1" x14ac:dyDescent="0.25"/>
    <row r="294" spans="3:20" s="193" customFormat="1" ht="18.75" customHeight="1" x14ac:dyDescent="0.25"/>
    <row r="295" spans="3:20" s="193" customFormat="1" ht="18.75" customHeight="1" x14ac:dyDescent="0.25"/>
    <row r="296" spans="3:20" s="193" customFormat="1" ht="18.75" customHeight="1" x14ac:dyDescent="0.25"/>
    <row r="297" spans="3:20" s="193" customFormat="1" ht="18.75" customHeight="1" x14ac:dyDescent="0.25"/>
    <row r="298" spans="3:20" s="193" customFormat="1" ht="18.75" customHeight="1" x14ac:dyDescent="0.25"/>
    <row r="299" spans="3:20" s="193" customFormat="1" ht="18.75" customHeight="1" x14ac:dyDescent="0.25">
      <c r="C299" s="201" t="s">
        <v>188</v>
      </c>
    </row>
    <row r="301" spans="3:20" s="193" customFormat="1" ht="18.75" customHeight="1" x14ac:dyDescent="0.25">
      <c r="C301" s="258"/>
      <c r="D301" s="261" t="s">
        <v>198</v>
      </c>
      <c r="E301" s="262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  <c r="Q301" s="262"/>
      <c r="R301" s="262"/>
      <c r="S301" s="262"/>
      <c r="T301" s="263"/>
    </row>
    <row r="302" spans="3:20" s="193" customFormat="1" ht="18.75" customHeight="1" x14ac:dyDescent="0.25">
      <c r="C302" s="259"/>
      <c r="D302" s="264" t="s">
        <v>186</v>
      </c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6"/>
    </row>
    <row r="303" spans="3:20" s="193" customFormat="1" ht="18.75" customHeight="1" x14ac:dyDescent="0.25">
      <c r="C303" s="259"/>
      <c r="D303" s="267">
        <v>1</v>
      </c>
      <c r="E303" s="268"/>
      <c r="F303" s="267">
        <v>2</v>
      </c>
      <c r="G303" s="268"/>
      <c r="H303" s="267">
        <v>3</v>
      </c>
      <c r="I303" s="268"/>
      <c r="J303" s="267">
        <v>4</v>
      </c>
      <c r="K303" s="268"/>
      <c r="L303" s="267">
        <v>5</v>
      </c>
      <c r="M303" s="268"/>
      <c r="N303" s="267" t="s">
        <v>42</v>
      </c>
      <c r="O303" s="268"/>
      <c r="P303" s="267" t="s">
        <v>187</v>
      </c>
      <c r="Q303" s="268"/>
      <c r="R303" s="269" t="s">
        <v>118</v>
      </c>
      <c r="S303" s="269" t="s">
        <v>183</v>
      </c>
      <c r="T303" s="269" t="s">
        <v>184</v>
      </c>
    </row>
    <row r="304" spans="3:20" s="193" customFormat="1" ht="18.75" customHeight="1" x14ac:dyDescent="0.25">
      <c r="C304" s="260"/>
      <c r="D304" s="206" t="s">
        <v>1</v>
      </c>
      <c r="E304" s="206" t="s">
        <v>7</v>
      </c>
      <c r="F304" s="206" t="s">
        <v>1</v>
      </c>
      <c r="G304" s="206" t="s">
        <v>7</v>
      </c>
      <c r="H304" s="206" t="s">
        <v>1</v>
      </c>
      <c r="I304" s="206" t="s">
        <v>7</v>
      </c>
      <c r="J304" s="206" t="s">
        <v>1</v>
      </c>
      <c r="K304" s="206" t="s">
        <v>7</v>
      </c>
      <c r="L304" s="206" t="s">
        <v>1</v>
      </c>
      <c r="M304" s="206" t="s">
        <v>7</v>
      </c>
      <c r="N304" s="206" t="s">
        <v>1</v>
      </c>
      <c r="O304" s="206" t="s">
        <v>7</v>
      </c>
      <c r="P304" s="206" t="s">
        <v>1</v>
      </c>
      <c r="Q304" s="206" t="s">
        <v>7</v>
      </c>
      <c r="R304" s="270"/>
      <c r="S304" s="270"/>
      <c r="T304" s="270"/>
    </row>
    <row r="305" spans="3:20" s="193" customFormat="1" ht="36" customHeight="1" x14ac:dyDescent="0.25">
      <c r="C305" s="162" t="str">
        <f>'Fitxa Tècnica'!$D$21</f>
        <v>GRAU EN ELECTRÒNICA INDUSTRIAL I AUTOMÀTICA</v>
      </c>
      <c r="D305" s="207">
        <v>0</v>
      </c>
      <c r="E305" s="159">
        <f>D305/$R305</f>
        <v>0</v>
      </c>
      <c r="F305" s="212">
        <v>1</v>
      </c>
      <c r="G305" s="159">
        <f>F305/$R305</f>
        <v>8.3333333333333329E-2</v>
      </c>
      <c r="H305" s="207">
        <v>4</v>
      </c>
      <c r="I305" s="159">
        <f>H305/$R305</f>
        <v>0.33333333333333331</v>
      </c>
      <c r="J305" s="207">
        <v>7</v>
      </c>
      <c r="K305" s="159">
        <f>J305/$R305</f>
        <v>0.58333333333333337</v>
      </c>
      <c r="L305" s="207">
        <v>0</v>
      </c>
      <c r="M305" s="159">
        <f>L305/$R305</f>
        <v>0</v>
      </c>
      <c r="N305" s="207">
        <v>0</v>
      </c>
      <c r="O305" s="159">
        <f>N305/$R305</f>
        <v>0</v>
      </c>
      <c r="P305" s="207">
        <v>0</v>
      </c>
      <c r="Q305" s="159">
        <f>P305/$R305</f>
        <v>0</v>
      </c>
      <c r="R305" s="212">
        <f>SUM(P305,N305,L305,J305,H305,F305,D305)</f>
        <v>12</v>
      </c>
      <c r="S305" s="208">
        <v>3.5000000000000004</v>
      </c>
      <c r="T305" s="208">
        <v>0.67419986246324204</v>
      </c>
    </row>
    <row r="306" spans="3:20" s="193" customFormat="1" ht="36" customHeight="1" x14ac:dyDescent="0.25">
      <c r="C306" s="162" t="str">
        <f>'Fitxa Tècnica'!$D$22</f>
        <v>GRAU EN ENGINYERIA DE DISSENY INDUSTRIAL I DESENVOLUPAMENT DEL PRODUCTE</v>
      </c>
      <c r="D306" s="207">
        <v>0</v>
      </c>
      <c r="E306" s="159">
        <f>D306/$R306</f>
        <v>0</v>
      </c>
      <c r="F306" s="212">
        <v>3</v>
      </c>
      <c r="G306" s="159">
        <f>F306/$R306</f>
        <v>0.17647058823529413</v>
      </c>
      <c r="H306" s="207">
        <v>5</v>
      </c>
      <c r="I306" s="159">
        <f>H306/$R306</f>
        <v>0.29411764705882354</v>
      </c>
      <c r="J306" s="207">
        <v>8</v>
      </c>
      <c r="K306" s="159">
        <f>J306/$R306</f>
        <v>0.47058823529411764</v>
      </c>
      <c r="L306" s="207">
        <v>1</v>
      </c>
      <c r="M306" s="159">
        <f>L306/$R306</f>
        <v>5.8823529411764705E-2</v>
      </c>
      <c r="N306" s="207">
        <v>0</v>
      </c>
      <c r="O306" s="159">
        <f>N306/$R306</f>
        <v>0</v>
      </c>
      <c r="P306" s="207">
        <v>0</v>
      </c>
      <c r="Q306" s="159">
        <f>P306/$R306</f>
        <v>0</v>
      </c>
      <c r="R306" s="212">
        <f t="shared" ref="R306:R308" si="90">SUM(P306,N306,L306,J306,H306,F306,D306)</f>
        <v>17</v>
      </c>
      <c r="S306" s="208">
        <v>3.4117647058823528</v>
      </c>
      <c r="T306" s="208">
        <v>0.87026027208902879</v>
      </c>
    </row>
    <row r="307" spans="3:20" s="193" customFormat="1" ht="36" customHeight="1" x14ac:dyDescent="0.25">
      <c r="C307" s="162" t="str">
        <f>'Fitxa Tècnica'!$D$23</f>
        <v>GRAU EN ENGINYERIA ELÈCTRICA</v>
      </c>
      <c r="D307" s="207">
        <v>0</v>
      </c>
      <c r="E307" s="159">
        <f>D307/$R307</f>
        <v>0</v>
      </c>
      <c r="F307" s="212">
        <v>0</v>
      </c>
      <c r="G307" s="159">
        <f>F307/$R307</f>
        <v>0</v>
      </c>
      <c r="H307" s="207">
        <v>0</v>
      </c>
      <c r="I307" s="159">
        <f>H307/$R307</f>
        <v>0</v>
      </c>
      <c r="J307" s="207">
        <v>3</v>
      </c>
      <c r="K307" s="159">
        <f>J307/$R307</f>
        <v>0.75</v>
      </c>
      <c r="L307" s="207">
        <v>1</v>
      </c>
      <c r="M307" s="159">
        <f>L307/$R307</f>
        <v>0.25</v>
      </c>
      <c r="N307" s="207">
        <v>0</v>
      </c>
      <c r="O307" s="159">
        <f>N307/$R307</f>
        <v>0</v>
      </c>
      <c r="P307" s="207">
        <v>0</v>
      </c>
      <c r="Q307" s="159">
        <f>P307/$R307</f>
        <v>0</v>
      </c>
      <c r="R307" s="212">
        <f t="shared" si="90"/>
        <v>4</v>
      </c>
      <c r="S307" s="208">
        <v>4.25</v>
      </c>
      <c r="T307" s="208">
        <v>0.49999999999999989</v>
      </c>
    </row>
    <row r="308" spans="3:20" s="193" customFormat="1" ht="36" customHeight="1" x14ac:dyDescent="0.25">
      <c r="C308" s="163" t="str">
        <f>'Fitxa Tècnica'!$D$24</f>
        <v>GRAU EN ENGINYERIA MECÀNICA</v>
      </c>
      <c r="D308" s="207">
        <v>0</v>
      </c>
      <c r="E308" s="159">
        <f>D308/$R308</f>
        <v>0</v>
      </c>
      <c r="F308" s="212">
        <v>1</v>
      </c>
      <c r="G308" s="159">
        <f>F308/$R308</f>
        <v>8.3333333333333329E-2</v>
      </c>
      <c r="H308" s="207">
        <v>3</v>
      </c>
      <c r="I308" s="159">
        <f>H308/$R308</f>
        <v>0.25</v>
      </c>
      <c r="J308" s="207">
        <v>7</v>
      </c>
      <c r="K308" s="159">
        <f>J308/$R308</f>
        <v>0.58333333333333337</v>
      </c>
      <c r="L308" s="207">
        <v>1</v>
      </c>
      <c r="M308" s="159">
        <f>L308/$R308</f>
        <v>8.3333333333333329E-2</v>
      </c>
      <c r="N308" s="207">
        <v>0</v>
      </c>
      <c r="O308" s="159">
        <f>N308/$R308</f>
        <v>0</v>
      </c>
      <c r="P308" s="207">
        <v>0</v>
      </c>
      <c r="Q308" s="159">
        <f>P308/$R308</f>
        <v>0</v>
      </c>
      <c r="R308" s="212">
        <f t="shared" si="90"/>
        <v>12</v>
      </c>
      <c r="S308" s="208">
        <v>3.6666666666666665</v>
      </c>
      <c r="T308" s="208">
        <v>0.77849894416152288</v>
      </c>
    </row>
    <row r="309" spans="3:20" s="193" customFormat="1" ht="5.25" customHeight="1" x14ac:dyDescent="0.25">
      <c r="C309" s="199"/>
      <c r="D309" s="209"/>
      <c r="E309" s="209"/>
      <c r="F309" s="209"/>
      <c r="G309" s="210"/>
      <c r="H309" s="211"/>
      <c r="I309" s="209"/>
      <c r="J309" s="210"/>
      <c r="K309" s="210"/>
      <c r="L309" s="211"/>
      <c r="M309" s="209"/>
      <c r="N309" s="211"/>
      <c r="O309" s="209"/>
      <c r="P309" s="211"/>
      <c r="Q309" s="209"/>
      <c r="R309" s="209"/>
      <c r="S309" s="210"/>
      <c r="T309" s="209"/>
    </row>
    <row r="310" spans="3:20" s="193" customFormat="1" ht="18.75" customHeight="1" x14ac:dyDescent="0.25">
      <c r="C310" s="163" t="s">
        <v>85</v>
      </c>
      <c r="D310" s="155">
        <f>SUM(D305:D308)</f>
        <v>0</v>
      </c>
      <c r="E310" s="160">
        <f>D310/$R310</f>
        <v>0</v>
      </c>
      <c r="F310" s="155">
        <f>SUM(F305:F308)</f>
        <v>5</v>
      </c>
      <c r="G310" s="160">
        <f>F310/$R310</f>
        <v>0.1111111111111111</v>
      </c>
      <c r="H310" s="155">
        <f>SUM(H305:H308)</f>
        <v>12</v>
      </c>
      <c r="I310" s="160">
        <f>H310/$R310</f>
        <v>0.26666666666666666</v>
      </c>
      <c r="J310" s="155">
        <f>SUM(J305:J308)</f>
        <v>25</v>
      </c>
      <c r="K310" s="160">
        <f>J310/$R310</f>
        <v>0.55555555555555558</v>
      </c>
      <c r="L310" s="155">
        <f>SUM(L305:L308)</f>
        <v>3</v>
      </c>
      <c r="M310" s="160">
        <f>L310/$R310</f>
        <v>6.6666666666666666E-2</v>
      </c>
      <c r="N310" s="155">
        <f>SUM(N305:N308)</f>
        <v>0</v>
      </c>
      <c r="O310" s="160">
        <f>N310/$R310</f>
        <v>0</v>
      </c>
      <c r="P310" s="155">
        <f>SUM(P305:P308)</f>
        <v>0</v>
      </c>
      <c r="Q310" s="160">
        <f>P310/$R310</f>
        <v>0</v>
      </c>
      <c r="R310" s="156">
        <f>SUM(R305:R308)</f>
        <v>45</v>
      </c>
      <c r="S310" s="213">
        <v>3.5777777777777779</v>
      </c>
      <c r="T310" s="214">
        <v>0.78302701941332353</v>
      </c>
    </row>
    <row r="311" spans="3:20" s="193" customFormat="1" ht="18.75" customHeight="1" x14ac:dyDescent="0.25">
      <c r="C311" s="246"/>
      <c r="D311" s="215"/>
      <c r="E311" s="216"/>
      <c r="F311" s="215"/>
      <c r="G311" s="216"/>
      <c r="H311" s="215"/>
      <c r="I311" s="216"/>
      <c r="J311" s="215"/>
      <c r="K311" s="216"/>
      <c r="L311" s="215"/>
      <c r="M311" s="216"/>
      <c r="N311" s="215"/>
      <c r="O311" s="216"/>
      <c r="P311" s="215"/>
      <c r="Q311" s="216"/>
      <c r="R311" s="217"/>
      <c r="S311" s="218"/>
      <c r="T311" s="219"/>
    </row>
    <row r="312" spans="3:20" s="193" customFormat="1" ht="18.75" customHeight="1" x14ac:dyDescent="0.25">
      <c r="C312" s="246"/>
      <c r="D312" s="215"/>
      <c r="E312" s="216"/>
      <c r="F312" s="215"/>
      <c r="G312" s="216"/>
      <c r="H312" s="215"/>
      <c r="I312" s="216"/>
      <c r="J312" s="215"/>
      <c r="K312" s="216"/>
      <c r="L312" s="215"/>
      <c r="M312" s="216"/>
      <c r="N312" s="215"/>
      <c r="O312" s="216"/>
      <c r="P312" s="215"/>
      <c r="Q312" s="216"/>
      <c r="R312" s="217"/>
      <c r="S312" s="218"/>
      <c r="T312" s="219"/>
    </row>
    <row r="313" spans="3:20" s="193" customFormat="1" ht="18.75" customHeight="1" x14ac:dyDescent="0.25">
      <c r="C313" s="246"/>
      <c r="D313" s="215"/>
      <c r="E313" s="216"/>
      <c r="F313" s="215"/>
      <c r="G313" s="216"/>
      <c r="H313" s="215"/>
      <c r="I313" s="216"/>
      <c r="J313" s="215"/>
      <c r="K313" s="216"/>
      <c r="L313" s="215"/>
      <c r="M313" s="216"/>
      <c r="N313" s="215"/>
      <c r="O313" s="216"/>
      <c r="P313" s="215"/>
      <c r="Q313" s="216"/>
      <c r="R313" s="217"/>
      <c r="S313" s="218"/>
      <c r="T313" s="219"/>
    </row>
    <row r="314" spans="3:20" s="193" customFormat="1" ht="18.75" customHeight="1" x14ac:dyDescent="0.25">
      <c r="C314" s="246"/>
      <c r="D314" s="215"/>
      <c r="E314" s="216"/>
      <c r="F314" s="215"/>
      <c r="G314" s="216"/>
      <c r="H314" s="215"/>
      <c r="I314" s="216"/>
      <c r="J314" s="215"/>
      <c r="K314" s="216"/>
      <c r="L314" s="215"/>
      <c r="M314" s="216"/>
      <c r="N314" s="215"/>
      <c r="O314" s="216"/>
      <c r="P314" s="215"/>
      <c r="Q314" s="216"/>
      <c r="R314" s="217"/>
      <c r="S314" s="218"/>
      <c r="T314" s="219"/>
    </row>
    <row r="315" spans="3:20" s="193" customFormat="1" ht="18.75" customHeight="1" x14ac:dyDescent="0.25">
      <c r="C315" s="246"/>
      <c r="D315" s="215"/>
      <c r="E315" s="216"/>
      <c r="F315" s="215"/>
      <c r="G315" s="216"/>
      <c r="H315" s="215"/>
      <c r="I315" s="216"/>
      <c r="J315" s="215"/>
      <c r="K315" s="216"/>
      <c r="L315" s="215"/>
      <c r="M315" s="216"/>
      <c r="N315" s="215"/>
      <c r="O315" s="216"/>
      <c r="P315" s="215"/>
      <c r="Q315" s="216"/>
      <c r="R315" s="217"/>
      <c r="S315" s="218"/>
      <c r="T315" s="219"/>
    </row>
    <row r="317" spans="3:20" s="193" customFormat="1" ht="18.75" customHeight="1" x14ac:dyDescent="0.25">
      <c r="C317" s="258"/>
      <c r="D317" s="261" t="s">
        <v>199</v>
      </c>
      <c r="E317" s="262"/>
      <c r="F317" s="262"/>
      <c r="G317" s="262"/>
      <c r="H317" s="262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  <c r="T317" s="263"/>
    </row>
    <row r="318" spans="3:20" s="193" customFormat="1" ht="18.75" customHeight="1" x14ac:dyDescent="0.25">
      <c r="C318" s="259"/>
      <c r="D318" s="264" t="s">
        <v>186</v>
      </c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6"/>
    </row>
    <row r="319" spans="3:20" s="193" customFormat="1" ht="18.75" customHeight="1" x14ac:dyDescent="0.25">
      <c r="C319" s="259"/>
      <c r="D319" s="267">
        <v>1</v>
      </c>
      <c r="E319" s="268"/>
      <c r="F319" s="267">
        <v>2</v>
      </c>
      <c r="G319" s="268"/>
      <c r="H319" s="267">
        <v>3</v>
      </c>
      <c r="I319" s="268"/>
      <c r="J319" s="267">
        <v>4</v>
      </c>
      <c r="K319" s="268"/>
      <c r="L319" s="267">
        <v>5</v>
      </c>
      <c r="M319" s="268"/>
      <c r="N319" s="267" t="s">
        <v>42</v>
      </c>
      <c r="O319" s="268"/>
      <c r="P319" s="267" t="s">
        <v>187</v>
      </c>
      <c r="Q319" s="268"/>
      <c r="R319" s="269" t="s">
        <v>118</v>
      </c>
      <c r="S319" s="269" t="s">
        <v>183</v>
      </c>
      <c r="T319" s="269" t="s">
        <v>184</v>
      </c>
    </row>
    <row r="320" spans="3:20" s="193" customFormat="1" ht="18.75" customHeight="1" x14ac:dyDescent="0.25">
      <c r="C320" s="260"/>
      <c r="D320" s="206" t="s">
        <v>1</v>
      </c>
      <c r="E320" s="206" t="s">
        <v>7</v>
      </c>
      <c r="F320" s="206" t="s">
        <v>1</v>
      </c>
      <c r="G320" s="206" t="s">
        <v>7</v>
      </c>
      <c r="H320" s="206" t="s">
        <v>1</v>
      </c>
      <c r="I320" s="206" t="s">
        <v>7</v>
      </c>
      <c r="J320" s="206" t="s">
        <v>1</v>
      </c>
      <c r="K320" s="206" t="s">
        <v>7</v>
      </c>
      <c r="L320" s="206" t="s">
        <v>1</v>
      </c>
      <c r="M320" s="206" t="s">
        <v>7</v>
      </c>
      <c r="N320" s="206" t="s">
        <v>1</v>
      </c>
      <c r="O320" s="206" t="s">
        <v>7</v>
      </c>
      <c r="P320" s="206" t="s">
        <v>1</v>
      </c>
      <c r="Q320" s="206" t="s">
        <v>7</v>
      </c>
      <c r="R320" s="270"/>
      <c r="S320" s="270"/>
      <c r="T320" s="270"/>
    </row>
    <row r="321" spans="3:20" s="193" customFormat="1" ht="36" customHeight="1" x14ac:dyDescent="0.25">
      <c r="C321" s="162" t="str">
        <f>'Fitxa Tècnica'!$D$21</f>
        <v>GRAU EN ELECTRÒNICA INDUSTRIAL I AUTOMÀTICA</v>
      </c>
      <c r="D321" s="207">
        <v>0</v>
      </c>
      <c r="E321" s="159">
        <f>D321/$R321</f>
        <v>0</v>
      </c>
      <c r="F321" s="212">
        <v>0</v>
      </c>
      <c r="G321" s="159">
        <f>F321/$R321</f>
        <v>0</v>
      </c>
      <c r="H321" s="207">
        <v>7</v>
      </c>
      <c r="I321" s="159">
        <f>H321/$R321</f>
        <v>0.58333333333333337</v>
      </c>
      <c r="J321" s="207">
        <v>4</v>
      </c>
      <c r="K321" s="159">
        <f>J321/$R321</f>
        <v>0.33333333333333331</v>
      </c>
      <c r="L321" s="207">
        <v>1</v>
      </c>
      <c r="M321" s="159">
        <f>L321/$R321</f>
        <v>8.3333333333333329E-2</v>
      </c>
      <c r="N321" s="207">
        <v>0</v>
      </c>
      <c r="O321" s="159">
        <f>N321/$R321</f>
        <v>0</v>
      </c>
      <c r="P321" s="207">
        <v>0</v>
      </c>
      <c r="Q321" s="159">
        <f>P321/$R321</f>
        <v>0</v>
      </c>
      <c r="R321" s="212">
        <f>SUM(P321,N321,L321,J321,H321,F321,D321)</f>
        <v>12</v>
      </c>
      <c r="S321" s="208">
        <v>3.5</v>
      </c>
      <c r="T321" s="208">
        <v>0.67419986246324204</v>
      </c>
    </row>
    <row r="322" spans="3:20" s="193" customFormat="1" ht="36" customHeight="1" x14ac:dyDescent="0.25">
      <c r="C322" s="162" t="str">
        <f>'Fitxa Tècnica'!$D$22</f>
        <v>GRAU EN ENGINYERIA DE DISSENY INDUSTRIAL I DESENVOLUPAMENT DEL PRODUCTE</v>
      </c>
      <c r="D322" s="207">
        <v>0</v>
      </c>
      <c r="E322" s="159">
        <f>D322/$R322</f>
        <v>0</v>
      </c>
      <c r="F322" s="212">
        <v>2</v>
      </c>
      <c r="G322" s="159">
        <f>F322/$R322</f>
        <v>0.11764705882352941</v>
      </c>
      <c r="H322" s="207">
        <v>10</v>
      </c>
      <c r="I322" s="159">
        <f>H322/$R322</f>
        <v>0.58823529411764708</v>
      </c>
      <c r="J322" s="207">
        <v>5</v>
      </c>
      <c r="K322" s="159">
        <f>J322/$R322</f>
        <v>0.29411764705882354</v>
      </c>
      <c r="L322" s="207">
        <v>0</v>
      </c>
      <c r="M322" s="159">
        <f>L322/$R322</f>
        <v>0</v>
      </c>
      <c r="N322" s="207">
        <v>0</v>
      </c>
      <c r="O322" s="159">
        <f>N322/$R322</f>
        <v>0</v>
      </c>
      <c r="P322" s="207">
        <v>0</v>
      </c>
      <c r="Q322" s="159">
        <f>P322/$R322</f>
        <v>0</v>
      </c>
      <c r="R322" s="212">
        <f t="shared" ref="R322:R324" si="91">SUM(P322,N322,L322,J322,H322,F322,D322)</f>
        <v>17</v>
      </c>
      <c r="S322" s="208">
        <v>3.1764705882352939</v>
      </c>
      <c r="T322" s="208">
        <v>0.63593377383646044</v>
      </c>
    </row>
    <row r="323" spans="3:20" s="193" customFormat="1" ht="36" customHeight="1" x14ac:dyDescent="0.25">
      <c r="C323" s="162" t="str">
        <f>'Fitxa Tècnica'!$D$23</f>
        <v>GRAU EN ENGINYERIA ELÈCTRICA</v>
      </c>
      <c r="D323" s="207">
        <v>0</v>
      </c>
      <c r="E323" s="159">
        <f>D323/$R323</f>
        <v>0</v>
      </c>
      <c r="F323" s="212">
        <v>0</v>
      </c>
      <c r="G323" s="159">
        <f>F323/$R323</f>
        <v>0</v>
      </c>
      <c r="H323" s="207">
        <v>0</v>
      </c>
      <c r="I323" s="159">
        <f>H323/$R323</f>
        <v>0</v>
      </c>
      <c r="J323" s="207">
        <v>3</v>
      </c>
      <c r="K323" s="159">
        <f>J323/$R323</f>
        <v>0.75</v>
      </c>
      <c r="L323" s="207">
        <v>1</v>
      </c>
      <c r="M323" s="159">
        <f>L323/$R323</f>
        <v>0.25</v>
      </c>
      <c r="N323" s="207">
        <v>0</v>
      </c>
      <c r="O323" s="159">
        <f>N323/$R323</f>
        <v>0</v>
      </c>
      <c r="P323" s="207">
        <v>0</v>
      </c>
      <c r="Q323" s="159">
        <f>P323/$R323</f>
        <v>0</v>
      </c>
      <c r="R323" s="212">
        <f t="shared" si="91"/>
        <v>4</v>
      </c>
      <c r="S323" s="208">
        <v>4.25</v>
      </c>
      <c r="T323" s="208">
        <v>0.49999999999999989</v>
      </c>
    </row>
    <row r="324" spans="3:20" s="193" customFormat="1" ht="36" customHeight="1" x14ac:dyDescent="0.25">
      <c r="C324" s="163" t="str">
        <f>'Fitxa Tècnica'!$D$24</f>
        <v>GRAU EN ENGINYERIA MECÀNICA</v>
      </c>
      <c r="D324" s="207">
        <v>0</v>
      </c>
      <c r="E324" s="159">
        <f>D324/$R324</f>
        <v>0</v>
      </c>
      <c r="F324" s="212">
        <v>0</v>
      </c>
      <c r="G324" s="159">
        <f>F324/$R324</f>
        <v>0</v>
      </c>
      <c r="H324" s="207">
        <v>8</v>
      </c>
      <c r="I324" s="159">
        <f>H324/$R324</f>
        <v>0.66666666666666663</v>
      </c>
      <c r="J324" s="207">
        <v>4</v>
      </c>
      <c r="K324" s="159">
        <f>J324/$R324</f>
        <v>0.33333333333333331</v>
      </c>
      <c r="L324" s="207">
        <v>0</v>
      </c>
      <c r="M324" s="159">
        <f>L324/$R324</f>
        <v>0</v>
      </c>
      <c r="N324" s="207">
        <v>0</v>
      </c>
      <c r="O324" s="159">
        <f>N324/$R324</f>
        <v>0</v>
      </c>
      <c r="P324" s="207">
        <v>0</v>
      </c>
      <c r="Q324" s="159">
        <f>P324/$R324</f>
        <v>0</v>
      </c>
      <c r="R324" s="212">
        <f t="shared" si="91"/>
        <v>12</v>
      </c>
      <c r="S324" s="208">
        <v>3.3333333333333335</v>
      </c>
      <c r="T324" s="208">
        <v>0.49236596391733095</v>
      </c>
    </row>
    <row r="325" spans="3:20" s="193" customFormat="1" ht="5.25" customHeight="1" x14ac:dyDescent="0.25">
      <c r="C325" s="199"/>
      <c r="D325" s="209"/>
      <c r="E325" s="209"/>
      <c r="F325" s="209"/>
      <c r="G325" s="210"/>
      <c r="H325" s="211"/>
      <c r="I325" s="209"/>
      <c r="J325" s="210"/>
      <c r="K325" s="210"/>
      <c r="L325" s="211"/>
      <c r="M325" s="209"/>
      <c r="N325" s="211"/>
      <c r="O325" s="209"/>
      <c r="P325" s="211"/>
      <c r="Q325" s="209"/>
      <c r="R325" s="209"/>
      <c r="S325" s="210"/>
      <c r="T325" s="209"/>
    </row>
    <row r="326" spans="3:20" s="193" customFormat="1" ht="18.75" customHeight="1" x14ac:dyDescent="0.25">
      <c r="C326" s="163" t="s">
        <v>85</v>
      </c>
      <c r="D326" s="155">
        <f>SUM(D321:D324)</f>
        <v>0</v>
      </c>
      <c r="E326" s="160">
        <f>D326/$R326</f>
        <v>0</v>
      </c>
      <c r="F326" s="155">
        <f>SUM(F321:F324)</f>
        <v>2</v>
      </c>
      <c r="G326" s="160">
        <f>F326/$R326</f>
        <v>4.4444444444444446E-2</v>
      </c>
      <c r="H326" s="155">
        <f>SUM(H321:H324)</f>
        <v>25</v>
      </c>
      <c r="I326" s="160">
        <f>H326/$R326</f>
        <v>0.55555555555555558</v>
      </c>
      <c r="J326" s="155">
        <f>SUM(J321:J324)</f>
        <v>16</v>
      </c>
      <c r="K326" s="160">
        <f>J326/$R326</f>
        <v>0.35555555555555557</v>
      </c>
      <c r="L326" s="155">
        <f>SUM(L321:L324)</f>
        <v>2</v>
      </c>
      <c r="M326" s="160">
        <f>L326/$R326</f>
        <v>4.4444444444444446E-2</v>
      </c>
      <c r="N326" s="155">
        <f>SUM(N321:N324)</f>
        <v>0</v>
      </c>
      <c r="O326" s="160">
        <f>N326/$R326</f>
        <v>0</v>
      </c>
      <c r="P326" s="155">
        <f>SUM(P321:P324)</f>
        <v>0</v>
      </c>
      <c r="Q326" s="160">
        <f>P326/$R326</f>
        <v>0</v>
      </c>
      <c r="R326" s="156">
        <f>SUM(R321:R324)</f>
        <v>45</v>
      </c>
      <c r="S326" s="213">
        <v>3.4000000000000004</v>
      </c>
      <c r="T326" s="214">
        <v>0.65366101862718373</v>
      </c>
    </row>
    <row r="328" spans="3:20" s="193" customFormat="1" ht="18.75" customHeight="1" x14ac:dyDescent="0.25">
      <c r="C328" s="258"/>
      <c r="D328" s="261" t="s">
        <v>200</v>
      </c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3"/>
    </row>
    <row r="329" spans="3:20" s="193" customFormat="1" ht="18.75" customHeight="1" x14ac:dyDescent="0.25">
      <c r="C329" s="259"/>
      <c r="D329" s="264" t="s">
        <v>186</v>
      </c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6"/>
    </row>
    <row r="330" spans="3:20" s="193" customFormat="1" ht="18.75" customHeight="1" x14ac:dyDescent="0.25">
      <c r="C330" s="259"/>
      <c r="D330" s="267">
        <v>1</v>
      </c>
      <c r="E330" s="268"/>
      <c r="F330" s="267">
        <v>2</v>
      </c>
      <c r="G330" s="268"/>
      <c r="H330" s="267">
        <v>3</v>
      </c>
      <c r="I330" s="268"/>
      <c r="J330" s="267">
        <v>4</v>
      </c>
      <c r="K330" s="268"/>
      <c r="L330" s="267">
        <v>5</v>
      </c>
      <c r="M330" s="268"/>
      <c r="N330" s="267" t="s">
        <v>42</v>
      </c>
      <c r="O330" s="268"/>
      <c r="P330" s="267" t="s">
        <v>187</v>
      </c>
      <c r="Q330" s="268"/>
      <c r="R330" s="269" t="s">
        <v>118</v>
      </c>
      <c r="S330" s="269" t="s">
        <v>183</v>
      </c>
      <c r="T330" s="269" t="s">
        <v>184</v>
      </c>
    </row>
    <row r="331" spans="3:20" s="193" customFormat="1" ht="18.75" customHeight="1" x14ac:dyDescent="0.25">
      <c r="C331" s="260"/>
      <c r="D331" s="206" t="s">
        <v>1</v>
      </c>
      <c r="E331" s="206" t="s">
        <v>7</v>
      </c>
      <c r="F331" s="206" t="s">
        <v>1</v>
      </c>
      <c r="G331" s="206" t="s">
        <v>7</v>
      </c>
      <c r="H331" s="206" t="s">
        <v>1</v>
      </c>
      <c r="I331" s="206" t="s">
        <v>7</v>
      </c>
      <c r="J331" s="206" t="s">
        <v>1</v>
      </c>
      <c r="K331" s="206" t="s">
        <v>7</v>
      </c>
      <c r="L331" s="206" t="s">
        <v>1</v>
      </c>
      <c r="M331" s="206" t="s">
        <v>7</v>
      </c>
      <c r="N331" s="206" t="s">
        <v>1</v>
      </c>
      <c r="O331" s="206" t="s">
        <v>7</v>
      </c>
      <c r="P331" s="206" t="s">
        <v>1</v>
      </c>
      <c r="Q331" s="206" t="s">
        <v>7</v>
      </c>
      <c r="R331" s="270"/>
      <c r="S331" s="270"/>
      <c r="T331" s="270"/>
    </row>
    <row r="332" spans="3:20" s="193" customFormat="1" ht="36" customHeight="1" x14ac:dyDescent="0.25">
      <c r="C332" s="162" t="str">
        <f>'Fitxa Tècnica'!$D$21</f>
        <v>GRAU EN ELECTRÒNICA INDUSTRIAL I AUTOMÀTICA</v>
      </c>
      <c r="D332" s="207">
        <v>1</v>
      </c>
      <c r="E332" s="159">
        <f>D332/$R332</f>
        <v>8.3333333333333329E-2</v>
      </c>
      <c r="F332" s="212">
        <v>0</v>
      </c>
      <c r="G332" s="159">
        <f>F332/$R332</f>
        <v>0</v>
      </c>
      <c r="H332" s="207">
        <v>3</v>
      </c>
      <c r="I332" s="159">
        <f>H332/$R332</f>
        <v>0.25</v>
      </c>
      <c r="J332" s="207">
        <v>6</v>
      </c>
      <c r="K332" s="159">
        <f>J332/$R332</f>
        <v>0.5</v>
      </c>
      <c r="L332" s="207">
        <v>1</v>
      </c>
      <c r="M332" s="159">
        <f>L332/$R332</f>
        <v>8.3333333333333329E-2</v>
      </c>
      <c r="N332" s="207">
        <v>1</v>
      </c>
      <c r="O332" s="159">
        <f>N332/$R332</f>
        <v>8.3333333333333329E-2</v>
      </c>
      <c r="P332" s="207">
        <v>0</v>
      </c>
      <c r="Q332" s="159">
        <f>P332/$R332</f>
        <v>0</v>
      </c>
      <c r="R332" s="212">
        <f>SUM(P332,N332,L332,J332,H332,F332,D332)</f>
        <v>12</v>
      </c>
      <c r="S332" s="208">
        <v>3.545454545454545</v>
      </c>
      <c r="T332" s="208">
        <v>1.0357254813546264</v>
      </c>
    </row>
    <row r="333" spans="3:20" s="193" customFormat="1" ht="36" customHeight="1" x14ac:dyDescent="0.25">
      <c r="C333" s="162" t="str">
        <f>'Fitxa Tècnica'!$D$22</f>
        <v>GRAU EN ENGINYERIA DE DISSENY INDUSTRIAL I DESENVOLUPAMENT DEL PRODUCTE</v>
      </c>
      <c r="D333" s="207">
        <v>1</v>
      </c>
      <c r="E333" s="159">
        <f>D333/$R333</f>
        <v>5.8823529411764705E-2</v>
      </c>
      <c r="F333" s="212">
        <v>4</v>
      </c>
      <c r="G333" s="159">
        <f>F333/$R333</f>
        <v>0.23529411764705882</v>
      </c>
      <c r="H333" s="207">
        <v>3</v>
      </c>
      <c r="I333" s="159">
        <f>H333/$R333</f>
        <v>0.17647058823529413</v>
      </c>
      <c r="J333" s="207">
        <v>8</v>
      </c>
      <c r="K333" s="159">
        <f>J333/$R333</f>
        <v>0.47058823529411764</v>
      </c>
      <c r="L333" s="207">
        <v>1</v>
      </c>
      <c r="M333" s="159">
        <f>L333/$R333</f>
        <v>5.8823529411764705E-2</v>
      </c>
      <c r="N333" s="207">
        <v>0</v>
      </c>
      <c r="O333" s="159">
        <f>N333/$R333</f>
        <v>0</v>
      </c>
      <c r="P333" s="207">
        <v>0</v>
      </c>
      <c r="Q333" s="159">
        <f>P333/$R333</f>
        <v>0</v>
      </c>
      <c r="R333" s="212">
        <f t="shared" ref="R333:R335" si="92">SUM(P333,N333,L333,J333,H333,F333,D333)</f>
        <v>17</v>
      </c>
      <c r="S333" s="208">
        <v>3.2352941176470589</v>
      </c>
      <c r="T333" s="208">
        <v>1.0914103126634984</v>
      </c>
    </row>
    <row r="334" spans="3:20" s="193" customFormat="1" ht="36" customHeight="1" x14ac:dyDescent="0.25">
      <c r="C334" s="162" t="str">
        <f>'Fitxa Tècnica'!$D$23</f>
        <v>GRAU EN ENGINYERIA ELÈCTRICA</v>
      </c>
      <c r="D334" s="207">
        <v>0</v>
      </c>
      <c r="E334" s="159">
        <f>D334/$R334</f>
        <v>0</v>
      </c>
      <c r="F334" s="212">
        <v>0</v>
      </c>
      <c r="G334" s="159">
        <f>F334/$R334</f>
        <v>0</v>
      </c>
      <c r="H334" s="207">
        <v>0</v>
      </c>
      <c r="I334" s="159">
        <f>H334/$R334</f>
        <v>0</v>
      </c>
      <c r="J334" s="207">
        <v>3</v>
      </c>
      <c r="K334" s="159">
        <f>J334/$R334</f>
        <v>0.75</v>
      </c>
      <c r="L334" s="207">
        <v>1</v>
      </c>
      <c r="M334" s="159">
        <f>L334/$R334</f>
        <v>0.25</v>
      </c>
      <c r="N334" s="207">
        <v>0</v>
      </c>
      <c r="O334" s="159">
        <f>N334/$R334</f>
        <v>0</v>
      </c>
      <c r="P334" s="207">
        <v>0</v>
      </c>
      <c r="Q334" s="159">
        <f>P334/$R334</f>
        <v>0</v>
      </c>
      <c r="R334" s="212">
        <f t="shared" si="92"/>
        <v>4</v>
      </c>
      <c r="S334" s="208">
        <v>4.25</v>
      </c>
      <c r="T334" s="208">
        <v>0.5</v>
      </c>
    </row>
    <row r="335" spans="3:20" s="193" customFormat="1" ht="36" customHeight="1" x14ac:dyDescent="0.25">
      <c r="C335" s="163" t="str">
        <f>'Fitxa Tècnica'!$D$24</f>
        <v>GRAU EN ENGINYERIA MECÀNICA</v>
      </c>
      <c r="D335" s="207">
        <v>0</v>
      </c>
      <c r="E335" s="159">
        <f>D335/$R335</f>
        <v>0</v>
      </c>
      <c r="F335" s="212">
        <v>1</v>
      </c>
      <c r="G335" s="159">
        <f>F335/$R335</f>
        <v>8.3333333333333329E-2</v>
      </c>
      <c r="H335" s="207">
        <v>3</v>
      </c>
      <c r="I335" s="159">
        <f>H335/$R335</f>
        <v>0.25</v>
      </c>
      <c r="J335" s="207">
        <v>6</v>
      </c>
      <c r="K335" s="159">
        <f>J335/$R335</f>
        <v>0.5</v>
      </c>
      <c r="L335" s="207">
        <v>1</v>
      </c>
      <c r="M335" s="159">
        <f>L335/$R335</f>
        <v>8.3333333333333329E-2</v>
      </c>
      <c r="N335" s="207">
        <v>1</v>
      </c>
      <c r="O335" s="159">
        <f>N335/$R335</f>
        <v>8.3333333333333329E-2</v>
      </c>
      <c r="P335" s="207">
        <v>0</v>
      </c>
      <c r="Q335" s="159">
        <f>P335/$R335</f>
        <v>0</v>
      </c>
      <c r="R335" s="212">
        <f t="shared" si="92"/>
        <v>12</v>
      </c>
      <c r="S335" s="208">
        <v>3.6363636363636362</v>
      </c>
      <c r="T335" s="208">
        <v>0.80903983495589038</v>
      </c>
    </row>
    <row r="336" spans="3:20" s="193" customFormat="1" ht="5.25" customHeight="1" x14ac:dyDescent="0.25">
      <c r="C336" s="199"/>
      <c r="D336" s="209"/>
      <c r="E336" s="209"/>
      <c r="F336" s="209"/>
      <c r="G336" s="210"/>
      <c r="H336" s="211"/>
      <c r="I336" s="209"/>
      <c r="J336" s="210"/>
      <c r="K336" s="210"/>
      <c r="L336" s="211"/>
      <c r="M336" s="209"/>
      <c r="N336" s="211"/>
      <c r="O336" s="209"/>
      <c r="P336" s="211"/>
      <c r="Q336" s="209"/>
      <c r="R336" s="209"/>
      <c r="S336" s="210"/>
      <c r="T336" s="209"/>
    </row>
    <row r="337" spans="2:20" s="193" customFormat="1" ht="18.75" customHeight="1" x14ac:dyDescent="0.25">
      <c r="C337" s="163" t="s">
        <v>85</v>
      </c>
      <c r="D337" s="155">
        <f>SUM(D332:D335)</f>
        <v>2</v>
      </c>
      <c r="E337" s="160">
        <f>D337/$R337</f>
        <v>4.4444444444444446E-2</v>
      </c>
      <c r="F337" s="155">
        <f>SUM(F332:F335)</f>
        <v>5</v>
      </c>
      <c r="G337" s="160">
        <f>F337/$R337</f>
        <v>0.1111111111111111</v>
      </c>
      <c r="H337" s="155">
        <f>SUM(H332:H335)</f>
        <v>9</v>
      </c>
      <c r="I337" s="160">
        <f>H337/$R337</f>
        <v>0.2</v>
      </c>
      <c r="J337" s="155">
        <f>SUM(J332:J335)</f>
        <v>23</v>
      </c>
      <c r="K337" s="160">
        <f>J337/$R337</f>
        <v>0.51111111111111107</v>
      </c>
      <c r="L337" s="155">
        <f>SUM(L332:L335)</f>
        <v>4</v>
      </c>
      <c r="M337" s="160">
        <f>L337/$R337</f>
        <v>8.8888888888888892E-2</v>
      </c>
      <c r="N337" s="155">
        <f>SUM(N332:N335)</f>
        <v>2</v>
      </c>
      <c r="O337" s="160">
        <f>N337/$R337</f>
        <v>4.4444444444444446E-2</v>
      </c>
      <c r="P337" s="155">
        <f>SUM(P332:P335)</f>
        <v>0</v>
      </c>
      <c r="Q337" s="160">
        <f>P337/$R337</f>
        <v>0</v>
      </c>
      <c r="R337" s="156">
        <f>SUM(R332:R335)</f>
        <v>45</v>
      </c>
      <c r="S337" s="213">
        <v>3.5116279069767442</v>
      </c>
      <c r="T337" s="214">
        <v>0.98493637752602403</v>
      </c>
    </row>
    <row r="338" spans="2:20" s="193" customFormat="1" ht="18.75" customHeight="1" x14ac:dyDescent="0.25"/>
    <row r="339" spans="2:20" s="222" customFormat="1" ht="18.75" customHeight="1" x14ac:dyDescent="0.25">
      <c r="B339" s="223"/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</row>
    <row r="340" spans="2:20" s="222" customFormat="1" ht="18.75" customHeight="1" x14ac:dyDescent="0.25"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</row>
    <row r="341" spans="2:20" s="222" customFormat="1" ht="18.75" customHeight="1" x14ac:dyDescent="0.25">
      <c r="O341" s="223"/>
    </row>
    <row r="342" spans="2:20" s="222" customFormat="1" ht="18.75" customHeight="1" x14ac:dyDescent="0.25">
      <c r="D342" s="222" t="s">
        <v>198</v>
      </c>
      <c r="E342" s="222" t="s">
        <v>199</v>
      </c>
      <c r="F342" s="222" t="s">
        <v>200</v>
      </c>
      <c r="O342" s="223"/>
    </row>
    <row r="343" spans="2:20" s="222" customFormat="1" ht="18.75" customHeight="1" x14ac:dyDescent="0.25">
      <c r="C343" s="222" t="s">
        <v>107</v>
      </c>
      <c r="D343" s="222">
        <v>3.5000000000000004</v>
      </c>
      <c r="E343" s="222">
        <v>3.5</v>
      </c>
      <c r="F343" s="222">
        <v>3.545454545454545</v>
      </c>
      <c r="O343" s="223"/>
    </row>
    <row r="344" spans="2:20" s="222" customFormat="1" ht="18.75" customHeight="1" x14ac:dyDescent="0.25">
      <c r="C344" s="222" t="s">
        <v>108</v>
      </c>
      <c r="D344" s="222">
        <v>3.4117647058823528</v>
      </c>
      <c r="E344" s="222">
        <v>3.1764705882352939</v>
      </c>
      <c r="F344" s="222">
        <v>3.2352941176470589</v>
      </c>
      <c r="O344" s="223"/>
    </row>
    <row r="345" spans="2:20" s="222" customFormat="1" ht="18.75" customHeight="1" x14ac:dyDescent="0.25">
      <c r="C345" s="222" t="s">
        <v>109</v>
      </c>
      <c r="D345" s="222">
        <v>4.25</v>
      </c>
      <c r="E345" s="222">
        <v>4.25</v>
      </c>
      <c r="F345" s="222">
        <v>4.25</v>
      </c>
      <c r="O345" s="223"/>
    </row>
    <row r="346" spans="2:20" s="222" customFormat="1" ht="18.75" customHeight="1" x14ac:dyDescent="0.25">
      <c r="C346" s="222" t="s">
        <v>110</v>
      </c>
      <c r="D346" s="222">
        <v>3.6666666666666665</v>
      </c>
      <c r="E346" s="222">
        <v>3.3333333333333335</v>
      </c>
      <c r="F346" s="222">
        <v>3.6363636363636362</v>
      </c>
      <c r="O346" s="223"/>
    </row>
    <row r="347" spans="2:20" s="222" customFormat="1" ht="18.75" customHeight="1" x14ac:dyDescent="0.25">
      <c r="O347" s="223"/>
    </row>
    <row r="348" spans="2:20" s="222" customFormat="1" ht="18.75" customHeight="1" x14ac:dyDescent="0.25">
      <c r="O348" s="223"/>
    </row>
    <row r="349" spans="2:20" s="222" customFormat="1" ht="18.75" customHeight="1" x14ac:dyDescent="0.25">
      <c r="O349" s="223"/>
    </row>
    <row r="350" spans="2:20" s="222" customFormat="1" ht="18.75" customHeight="1" x14ac:dyDescent="0.25">
      <c r="O350" s="223"/>
    </row>
    <row r="351" spans="2:20" s="222" customFormat="1" ht="18.75" customHeight="1" x14ac:dyDescent="0.25">
      <c r="O351" s="223"/>
    </row>
    <row r="352" spans="2:20" s="193" customFormat="1" ht="18.75" customHeight="1" x14ac:dyDescent="0.25"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3"/>
    </row>
    <row r="353" spans="2:20" s="193" customFormat="1" ht="18.75" customHeight="1" x14ac:dyDescent="0.25">
      <c r="B353" s="223"/>
      <c r="C353" s="223"/>
      <c r="D353" s="223"/>
      <c r="E353" s="223"/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</row>
    <row r="354" spans="2:20" s="193" customFormat="1" ht="18.75" customHeight="1" x14ac:dyDescent="0.25"/>
    <row r="355" spans="2:20" s="193" customFormat="1" ht="18.75" customHeight="1" x14ac:dyDescent="0.25"/>
    <row r="356" spans="2:20" s="193" customFormat="1" ht="18.75" customHeight="1" x14ac:dyDescent="0.25"/>
    <row r="357" spans="2:20" s="193" customFormat="1" ht="18.75" customHeight="1" x14ac:dyDescent="0.25"/>
    <row r="358" spans="2:20" s="193" customFormat="1" ht="18.75" customHeight="1" x14ac:dyDescent="0.25"/>
    <row r="359" spans="2:20" s="193" customFormat="1" ht="18.75" customHeight="1" x14ac:dyDescent="0.25"/>
    <row r="360" spans="2:20" s="193" customFormat="1" ht="18.75" customHeight="1" x14ac:dyDescent="0.25"/>
    <row r="361" spans="2:20" s="193" customFormat="1" ht="18.75" customHeight="1" x14ac:dyDescent="0.25"/>
    <row r="362" spans="2:20" s="193" customFormat="1" ht="18.75" customHeight="1" x14ac:dyDescent="0.25"/>
    <row r="363" spans="2:20" s="193" customFormat="1" ht="18.75" customHeight="1" x14ac:dyDescent="0.25"/>
    <row r="364" spans="2:20" s="193" customFormat="1" ht="18.75" customHeight="1" x14ac:dyDescent="0.25">
      <c r="C364" s="201" t="s">
        <v>189</v>
      </c>
    </row>
    <row r="365" spans="2:20" s="193" customFormat="1" ht="18.75" customHeight="1" x14ac:dyDescent="0.25"/>
    <row r="366" spans="2:20" s="193" customFormat="1" ht="18.75" customHeight="1" x14ac:dyDescent="0.25">
      <c r="C366" s="258"/>
      <c r="D366" s="261" t="s">
        <v>201</v>
      </c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262"/>
      <c r="T366" s="263"/>
    </row>
    <row r="367" spans="2:20" s="193" customFormat="1" ht="18.75" customHeight="1" x14ac:dyDescent="0.25">
      <c r="C367" s="259"/>
      <c r="D367" s="264" t="s">
        <v>186</v>
      </c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6"/>
    </row>
    <row r="368" spans="2:20" s="193" customFormat="1" ht="18.75" customHeight="1" x14ac:dyDescent="0.25">
      <c r="C368" s="259"/>
      <c r="D368" s="267">
        <v>1</v>
      </c>
      <c r="E368" s="268"/>
      <c r="F368" s="267">
        <v>2</v>
      </c>
      <c r="G368" s="268"/>
      <c r="H368" s="267">
        <v>3</v>
      </c>
      <c r="I368" s="268"/>
      <c r="J368" s="267">
        <v>4</v>
      </c>
      <c r="K368" s="268"/>
      <c r="L368" s="267">
        <v>5</v>
      </c>
      <c r="M368" s="268"/>
      <c r="N368" s="267" t="s">
        <v>42</v>
      </c>
      <c r="O368" s="268"/>
      <c r="P368" s="267" t="s">
        <v>187</v>
      </c>
      <c r="Q368" s="268"/>
      <c r="R368" s="269" t="s">
        <v>118</v>
      </c>
      <c r="S368" s="269" t="s">
        <v>183</v>
      </c>
      <c r="T368" s="269" t="s">
        <v>184</v>
      </c>
    </row>
    <row r="369" spans="3:20" s="193" customFormat="1" ht="18.75" customHeight="1" x14ac:dyDescent="0.25">
      <c r="C369" s="260"/>
      <c r="D369" s="206" t="s">
        <v>1</v>
      </c>
      <c r="E369" s="206" t="s">
        <v>7</v>
      </c>
      <c r="F369" s="206" t="s">
        <v>1</v>
      </c>
      <c r="G369" s="206" t="s">
        <v>7</v>
      </c>
      <c r="H369" s="206" t="s">
        <v>1</v>
      </c>
      <c r="I369" s="206" t="s">
        <v>7</v>
      </c>
      <c r="J369" s="206" t="s">
        <v>1</v>
      </c>
      <c r="K369" s="206" t="s">
        <v>7</v>
      </c>
      <c r="L369" s="206" t="s">
        <v>1</v>
      </c>
      <c r="M369" s="206" t="s">
        <v>7</v>
      </c>
      <c r="N369" s="206" t="s">
        <v>1</v>
      </c>
      <c r="O369" s="206" t="s">
        <v>7</v>
      </c>
      <c r="P369" s="206" t="s">
        <v>1</v>
      </c>
      <c r="Q369" s="206" t="s">
        <v>7</v>
      </c>
      <c r="R369" s="270"/>
      <c r="S369" s="270"/>
      <c r="T369" s="270"/>
    </row>
    <row r="370" spans="3:20" s="193" customFormat="1" ht="36" customHeight="1" x14ac:dyDescent="0.25">
      <c r="C370" s="162" t="str">
        <f>'Fitxa Tècnica'!$D$21</f>
        <v>GRAU EN ELECTRÒNICA INDUSTRIAL I AUTOMÀTICA</v>
      </c>
      <c r="D370" s="207">
        <v>0</v>
      </c>
      <c r="E370" s="159">
        <f>D370/$R370</f>
        <v>0</v>
      </c>
      <c r="F370" s="212">
        <v>1</v>
      </c>
      <c r="G370" s="159">
        <f>F370/$R370</f>
        <v>8.3333333333333329E-2</v>
      </c>
      <c r="H370" s="207">
        <v>2</v>
      </c>
      <c r="I370" s="159">
        <f>H370/$R370</f>
        <v>0.16666666666666666</v>
      </c>
      <c r="J370" s="207">
        <v>7</v>
      </c>
      <c r="K370" s="159">
        <f>J370/$R370</f>
        <v>0.58333333333333337</v>
      </c>
      <c r="L370" s="207">
        <v>1</v>
      </c>
      <c r="M370" s="159">
        <f>L370/$R370</f>
        <v>8.3333333333333329E-2</v>
      </c>
      <c r="N370" s="207">
        <v>0</v>
      </c>
      <c r="O370" s="159">
        <f>N370/$R370</f>
        <v>0</v>
      </c>
      <c r="P370" s="207">
        <v>1</v>
      </c>
      <c r="Q370" s="159">
        <f>P370/$R370</f>
        <v>8.3333333333333329E-2</v>
      </c>
      <c r="R370" s="212">
        <f>SUM(P370,N370,L370,J370,H370,F370,D370)</f>
        <v>12</v>
      </c>
      <c r="S370" s="208">
        <v>3.7272727272727266</v>
      </c>
      <c r="T370" s="208">
        <v>0.78624539310689645</v>
      </c>
    </row>
    <row r="371" spans="3:20" s="193" customFormat="1" ht="36" customHeight="1" x14ac:dyDescent="0.25">
      <c r="C371" s="162" t="str">
        <f>'Fitxa Tècnica'!$D$22</f>
        <v>GRAU EN ENGINYERIA DE DISSENY INDUSTRIAL I DESENVOLUPAMENT DEL PRODUCTE</v>
      </c>
      <c r="D371" s="207">
        <v>0</v>
      </c>
      <c r="E371" s="159">
        <f>D371/$R371</f>
        <v>0</v>
      </c>
      <c r="F371" s="212">
        <v>2</v>
      </c>
      <c r="G371" s="159">
        <f>F371/$R371</f>
        <v>0.11764705882352941</v>
      </c>
      <c r="H371" s="207">
        <v>4</v>
      </c>
      <c r="I371" s="159">
        <f>H371/$R371</f>
        <v>0.23529411764705882</v>
      </c>
      <c r="J371" s="207">
        <v>10</v>
      </c>
      <c r="K371" s="159">
        <f>J371/$R371</f>
        <v>0.58823529411764708</v>
      </c>
      <c r="L371" s="207">
        <v>1</v>
      </c>
      <c r="M371" s="159">
        <f>L371/$R371</f>
        <v>5.8823529411764705E-2</v>
      </c>
      <c r="N371" s="207">
        <v>0</v>
      </c>
      <c r="O371" s="159">
        <f>N371/$R371</f>
        <v>0</v>
      </c>
      <c r="P371" s="207">
        <v>0</v>
      </c>
      <c r="Q371" s="159">
        <f>P371/$R371</f>
        <v>0</v>
      </c>
      <c r="R371" s="212">
        <f t="shared" ref="R371:R373" si="93">SUM(P371,N371,L371,J371,H371,F371,D371)</f>
        <v>17</v>
      </c>
      <c r="S371" s="208">
        <v>3.5882352941176472</v>
      </c>
      <c r="T371" s="208">
        <v>0.7952062255644573</v>
      </c>
    </row>
    <row r="372" spans="3:20" s="193" customFormat="1" ht="36" customHeight="1" x14ac:dyDescent="0.25">
      <c r="C372" s="162" t="str">
        <f>'Fitxa Tècnica'!$D$23</f>
        <v>GRAU EN ENGINYERIA ELÈCTRICA</v>
      </c>
      <c r="D372" s="207">
        <v>0</v>
      </c>
      <c r="E372" s="159">
        <f>D372/$R372</f>
        <v>0</v>
      </c>
      <c r="F372" s="212">
        <v>1</v>
      </c>
      <c r="G372" s="159">
        <f>F372/$R372</f>
        <v>0.25</v>
      </c>
      <c r="H372" s="207">
        <v>1</v>
      </c>
      <c r="I372" s="159">
        <f>H372/$R372</f>
        <v>0.25</v>
      </c>
      <c r="J372" s="207">
        <v>2</v>
      </c>
      <c r="K372" s="159">
        <f>J372/$R372</f>
        <v>0.5</v>
      </c>
      <c r="L372" s="207">
        <v>0</v>
      </c>
      <c r="M372" s="159">
        <f>L372/$R372</f>
        <v>0</v>
      </c>
      <c r="N372" s="207">
        <v>0</v>
      </c>
      <c r="O372" s="159">
        <f>N372/$R372</f>
        <v>0</v>
      </c>
      <c r="P372" s="207">
        <v>0</v>
      </c>
      <c r="Q372" s="159">
        <f>P372/$R372</f>
        <v>0</v>
      </c>
      <c r="R372" s="212">
        <f t="shared" si="93"/>
        <v>4</v>
      </c>
      <c r="S372" s="208">
        <v>3.25</v>
      </c>
      <c r="T372" s="208">
        <v>0.9574271077563381</v>
      </c>
    </row>
    <row r="373" spans="3:20" s="193" customFormat="1" ht="36" customHeight="1" x14ac:dyDescent="0.25">
      <c r="C373" s="163" t="str">
        <f>'Fitxa Tècnica'!$D$24</f>
        <v>GRAU EN ENGINYERIA MECÀNICA</v>
      </c>
      <c r="D373" s="207">
        <v>0</v>
      </c>
      <c r="E373" s="159">
        <f>D373/$R373</f>
        <v>0</v>
      </c>
      <c r="F373" s="212">
        <v>2</v>
      </c>
      <c r="G373" s="159">
        <f>F373/$R373</f>
        <v>0.16666666666666666</v>
      </c>
      <c r="H373" s="207">
        <v>0</v>
      </c>
      <c r="I373" s="159">
        <f>H373/$R373</f>
        <v>0</v>
      </c>
      <c r="J373" s="207">
        <v>6</v>
      </c>
      <c r="K373" s="159">
        <f>J373/$R373</f>
        <v>0.5</v>
      </c>
      <c r="L373" s="207">
        <v>4</v>
      </c>
      <c r="M373" s="159">
        <f>L373/$R373</f>
        <v>0.33333333333333331</v>
      </c>
      <c r="N373" s="207">
        <v>0</v>
      </c>
      <c r="O373" s="159">
        <f>N373/$R373</f>
        <v>0</v>
      </c>
      <c r="P373" s="207">
        <v>0</v>
      </c>
      <c r="Q373" s="159">
        <f>P373/$R373</f>
        <v>0</v>
      </c>
      <c r="R373" s="212">
        <f t="shared" si="93"/>
        <v>12</v>
      </c>
      <c r="S373" s="208">
        <v>4</v>
      </c>
      <c r="T373" s="208">
        <v>1.044465935734187</v>
      </c>
    </row>
    <row r="374" spans="3:20" s="193" customFormat="1" ht="5.25" customHeight="1" x14ac:dyDescent="0.25">
      <c r="C374" s="199"/>
      <c r="D374" s="209"/>
      <c r="E374" s="209"/>
      <c r="F374" s="209"/>
      <c r="G374" s="210"/>
      <c r="H374" s="211"/>
      <c r="I374" s="209"/>
      <c r="J374" s="210"/>
      <c r="K374" s="210"/>
      <c r="L374" s="211"/>
      <c r="M374" s="209"/>
      <c r="N374" s="211"/>
      <c r="O374" s="209"/>
      <c r="P374" s="211"/>
      <c r="Q374" s="209"/>
      <c r="R374" s="209"/>
      <c r="S374" s="210"/>
      <c r="T374" s="209"/>
    </row>
    <row r="375" spans="3:20" s="193" customFormat="1" ht="18.75" customHeight="1" x14ac:dyDescent="0.25">
      <c r="C375" s="163" t="s">
        <v>85</v>
      </c>
      <c r="D375" s="155">
        <f>SUM(D370:D373)</f>
        <v>0</v>
      </c>
      <c r="E375" s="160">
        <f>D375/$R375</f>
        <v>0</v>
      </c>
      <c r="F375" s="155">
        <f>SUM(F370:F373)</f>
        <v>6</v>
      </c>
      <c r="G375" s="160">
        <f>F375/$R375</f>
        <v>0.13333333333333333</v>
      </c>
      <c r="H375" s="155">
        <f>SUM(H370:H373)</f>
        <v>7</v>
      </c>
      <c r="I375" s="160">
        <f>H375/$R375</f>
        <v>0.15555555555555556</v>
      </c>
      <c r="J375" s="155">
        <f>SUM(J370:J373)</f>
        <v>25</v>
      </c>
      <c r="K375" s="160">
        <f>J375/$R375</f>
        <v>0.55555555555555558</v>
      </c>
      <c r="L375" s="155">
        <f>SUM(L370:L373)</f>
        <v>6</v>
      </c>
      <c r="M375" s="160">
        <f>L375/$R375</f>
        <v>0.13333333333333333</v>
      </c>
      <c r="N375" s="155">
        <f>SUM(N370:N373)</f>
        <v>0</v>
      </c>
      <c r="O375" s="160">
        <f>N375/$R375</f>
        <v>0</v>
      </c>
      <c r="P375" s="155">
        <f>SUM(P370:P373)</f>
        <v>1</v>
      </c>
      <c r="Q375" s="160">
        <f>P375/$R375</f>
        <v>2.2222222222222223E-2</v>
      </c>
      <c r="R375" s="156">
        <f>SUM(R370:R373)</f>
        <v>45</v>
      </c>
      <c r="S375" s="213">
        <v>3.7045454545454546</v>
      </c>
      <c r="T375" s="214">
        <v>0.87814671271298739</v>
      </c>
    </row>
    <row r="376" spans="3:20" s="193" customFormat="1" ht="18.75" customHeight="1" x14ac:dyDescent="0.25"/>
    <row r="377" spans="3:20" s="193" customFormat="1" ht="18.75" customHeight="1" x14ac:dyDescent="0.25">
      <c r="C377" s="258"/>
      <c r="D377" s="261" t="s">
        <v>202</v>
      </c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  <c r="O377" s="262"/>
      <c r="P377" s="262"/>
      <c r="Q377" s="262"/>
      <c r="R377" s="262"/>
      <c r="S377" s="262"/>
      <c r="T377" s="263"/>
    </row>
    <row r="378" spans="3:20" s="193" customFormat="1" ht="18.75" customHeight="1" x14ac:dyDescent="0.25">
      <c r="C378" s="259"/>
      <c r="D378" s="264" t="s">
        <v>186</v>
      </c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6"/>
    </row>
    <row r="379" spans="3:20" s="193" customFormat="1" ht="18.75" customHeight="1" x14ac:dyDescent="0.25">
      <c r="C379" s="259"/>
      <c r="D379" s="267">
        <v>1</v>
      </c>
      <c r="E379" s="268"/>
      <c r="F379" s="267">
        <v>2</v>
      </c>
      <c r="G379" s="268"/>
      <c r="H379" s="267">
        <v>3</v>
      </c>
      <c r="I379" s="268"/>
      <c r="J379" s="267">
        <v>4</v>
      </c>
      <c r="K379" s="268"/>
      <c r="L379" s="267">
        <v>5</v>
      </c>
      <c r="M379" s="268"/>
      <c r="N379" s="267" t="s">
        <v>42</v>
      </c>
      <c r="O379" s="268"/>
      <c r="P379" s="267" t="s">
        <v>187</v>
      </c>
      <c r="Q379" s="268"/>
      <c r="R379" s="269" t="s">
        <v>118</v>
      </c>
      <c r="S379" s="269" t="s">
        <v>183</v>
      </c>
      <c r="T379" s="269" t="s">
        <v>184</v>
      </c>
    </row>
    <row r="380" spans="3:20" s="193" customFormat="1" ht="18.75" customHeight="1" x14ac:dyDescent="0.25">
      <c r="C380" s="260"/>
      <c r="D380" s="206" t="s">
        <v>1</v>
      </c>
      <c r="E380" s="206" t="s">
        <v>7</v>
      </c>
      <c r="F380" s="206" t="s">
        <v>1</v>
      </c>
      <c r="G380" s="206" t="s">
        <v>7</v>
      </c>
      <c r="H380" s="206" t="s">
        <v>1</v>
      </c>
      <c r="I380" s="206" t="s">
        <v>7</v>
      </c>
      <c r="J380" s="206" t="s">
        <v>1</v>
      </c>
      <c r="K380" s="206" t="s">
        <v>7</v>
      </c>
      <c r="L380" s="206" t="s">
        <v>1</v>
      </c>
      <c r="M380" s="206" t="s">
        <v>7</v>
      </c>
      <c r="N380" s="206" t="s">
        <v>1</v>
      </c>
      <c r="O380" s="206" t="s">
        <v>7</v>
      </c>
      <c r="P380" s="206" t="s">
        <v>1</v>
      </c>
      <c r="Q380" s="206" t="s">
        <v>7</v>
      </c>
      <c r="R380" s="270"/>
      <c r="S380" s="270"/>
      <c r="T380" s="270"/>
    </row>
    <row r="381" spans="3:20" s="193" customFormat="1" ht="36" customHeight="1" x14ac:dyDescent="0.25">
      <c r="C381" s="162" t="str">
        <f>'Fitxa Tècnica'!$D$21</f>
        <v>GRAU EN ELECTRÒNICA INDUSTRIAL I AUTOMÀTICA</v>
      </c>
      <c r="D381" s="207">
        <v>0</v>
      </c>
      <c r="E381" s="159">
        <f>D381/$R381</f>
        <v>0</v>
      </c>
      <c r="F381" s="212">
        <v>2</v>
      </c>
      <c r="G381" s="159">
        <f>F381/$R381</f>
        <v>0.16666666666666666</v>
      </c>
      <c r="H381" s="207">
        <v>4</v>
      </c>
      <c r="I381" s="159">
        <f>H381/$R381</f>
        <v>0.33333333333333331</v>
      </c>
      <c r="J381" s="207">
        <v>6</v>
      </c>
      <c r="K381" s="159">
        <f>J381/$R381</f>
        <v>0.5</v>
      </c>
      <c r="L381" s="207">
        <v>0</v>
      </c>
      <c r="M381" s="159">
        <f>L381/$R381</f>
        <v>0</v>
      </c>
      <c r="N381" s="207">
        <v>0</v>
      </c>
      <c r="O381" s="159">
        <f>N381/$R381</f>
        <v>0</v>
      </c>
      <c r="P381" s="207">
        <v>0</v>
      </c>
      <c r="Q381" s="159">
        <f>P381/$R381</f>
        <v>0</v>
      </c>
      <c r="R381" s="212">
        <f>SUM(P381,N381,L381,J381,H381,F381,D381)</f>
        <v>12</v>
      </c>
      <c r="S381" s="208">
        <v>3.3333333333333335</v>
      </c>
      <c r="T381" s="208">
        <v>0.77849894416152299</v>
      </c>
    </row>
    <row r="382" spans="3:20" s="193" customFormat="1" ht="36" customHeight="1" x14ac:dyDescent="0.25">
      <c r="C382" s="162" t="str">
        <f>'Fitxa Tècnica'!$D$22</f>
        <v>GRAU EN ENGINYERIA DE DISSENY INDUSTRIAL I DESENVOLUPAMENT DEL PRODUCTE</v>
      </c>
      <c r="D382" s="207">
        <v>0</v>
      </c>
      <c r="E382" s="159">
        <f>D382/$R382</f>
        <v>0</v>
      </c>
      <c r="F382" s="212">
        <v>4</v>
      </c>
      <c r="G382" s="159">
        <f>F382/$R382</f>
        <v>0.23529411764705882</v>
      </c>
      <c r="H382" s="207">
        <v>6</v>
      </c>
      <c r="I382" s="159">
        <f>H382/$R382</f>
        <v>0.35294117647058826</v>
      </c>
      <c r="J382" s="207">
        <v>6</v>
      </c>
      <c r="K382" s="159">
        <f>J382/$R382</f>
        <v>0.35294117647058826</v>
      </c>
      <c r="L382" s="207">
        <v>0</v>
      </c>
      <c r="M382" s="159">
        <f>L382/$R382</f>
        <v>0</v>
      </c>
      <c r="N382" s="207">
        <v>1</v>
      </c>
      <c r="O382" s="159">
        <f>N382/$R382</f>
        <v>5.8823529411764705E-2</v>
      </c>
      <c r="P382" s="207">
        <v>0</v>
      </c>
      <c r="Q382" s="159">
        <f>P382/$R382</f>
        <v>0</v>
      </c>
      <c r="R382" s="212">
        <f t="shared" ref="R382:R384" si="94">SUM(P382,N382,L382,J382,H382,F382,D382)</f>
        <v>17</v>
      </c>
      <c r="S382" s="208">
        <v>3.125</v>
      </c>
      <c r="T382" s="208">
        <v>0.80622577482985502</v>
      </c>
    </row>
    <row r="383" spans="3:20" s="193" customFormat="1" ht="36" customHeight="1" x14ac:dyDescent="0.25">
      <c r="C383" s="162" t="str">
        <f>'Fitxa Tècnica'!$D$23</f>
        <v>GRAU EN ENGINYERIA ELÈCTRICA</v>
      </c>
      <c r="D383" s="207">
        <v>0</v>
      </c>
      <c r="E383" s="159">
        <f>D383/$R383</f>
        <v>0</v>
      </c>
      <c r="F383" s="212">
        <v>1</v>
      </c>
      <c r="G383" s="159">
        <f>F383/$R383</f>
        <v>0.25</v>
      </c>
      <c r="H383" s="207">
        <v>0</v>
      </c>
      <c r="I383" s="159">
        <f>H383/$R383</f>
        <v>0</v>
      </c>
      <c r="J383" s="207">
        <v>3</v>
      </c>
      <c r="K383" s="159">
        <f>J383/$R383</f>
        <v>0.75</v>
      </c>
      <c r="L383" s="207">
        <v>0</v>
      </c>
      <c r="M383" s="159">
        <f>L383/$R383</f>
        <v>0</v>
      </c>
      <c r="N383" s="207">
        <v>0</v>
      </c>
      <c r="O383" s="159">
        <f>N383/$R383</f>
        <v>0</v>
      </c>
      <c r="P383" s="207">
        <v>0</v>
      </c>
      <c r="Q383" s="159">
        <f>P383/$R383</f>
        <v>0</v>
      </c>
      <c r="R383" s="212">
        <f t="shared" si="94"/>
        <v>4</v>
      </c>
      <c r="S383" s="208">
        <v>3.5</v>
      </c>
      <c r="T383" s="208">
        <v>0.99999999999999989</v>
      </c>
    </row>
    <row r="384" spans="3:20" s="193" customFormat="1" ht="36" customHeight="1" x14ac:dyDescent="0.25">
      <c r="C384" s="163" t="str">
        <f>'Fitxa Tècnica'!$D$24</f>
        <v>GRAU EN ENGINYERIA MECÀNICA</v>
      </c>
      <c r="D384" s="207">
        <v>0</v>
      </c>
      <c r="E384" s="159">
        <f>D384/$R384</f>
        <v>0</v>
      </c>
      <c r="F384" s="212">
        <v>0</v>
      </c>
      <c r="G384" s="159">
        <f>F384/$R384</f>
        <v>0</v>
      </c>
      <c r="H384" s="207">
        <v>5</v>
      </c>
      <c r="I384" s="159">
        <f>H384/$R384</f>
        <v>0.41666666666666669</v>
      </c>
      <c r="J384" s="207">
        <v>5</v>
      </c>
      <c r="K384" s="159">
        <f>J384/$R384</f>
        <v>0.41666666666666669</v>
      </c>
      <c r="L384" s="207">
        <v>2</v>
      </c>
      <c r="M384" s="159">
        <f>L384/$R384</f>
        <v>0.16666666666666666</v>
      </c>
      <c r="N384" s="207">
        <v>0</v>
      </c>
      <c r="O384" s="159">
        <f>N384/$R384</f>
        <v>0</v>
      </c>
      <c r="P384" s="207">
        <v>0</v>
      </c>
      <c r="Q384" s="159">
        <f>P384/$R384</f>
        <v>0</v>
      </c>
      <c r="R384" s="212">
        <f t="shared" si="94"/>
        <v>12</v>
      </c>
      <c r="S384" s="208">
        <v>3.75</v>
      </c>
      <c r="T384" s="208">
        <v>0.75377836144440913</v>
      </c>
    </row>
    <row r="385" spans="2:20" s="193" customFormat="1" ht="5.25" customHeight="1" x14ac:dyDescent="0.25">
      <c r="C385" s="199"/>
      <c r="D385" s="209"/>
      <c r="E385" s="209"/>
      <c r="F385" s="209"/>
      <c r="G385" s="210"/>
      <c r="H385" s="211"/>
      <c r="I385" s="209"/>
      <c r="J385" s="210"/>
      <c r="K385" s="210"/>
      <c r="L385" s="211"/>
      <c r="M385" s="209"/>
      <c r="N385" s="211"/>
      <c r="O385" s="209"/>
      <c r="P385" s="211"/>
      <c r="Q385" s="209"/>
      <c r="R385" s="209"/>
      <c r="S385" s="210"/>
      <c r="T385" s="209"/>
    </row>
    <row r="386" spans="2:20" s="193" customFormat="1" ht="18.75" customHeight="1" x14ac:dyDescent="0.25">
      <c r="C386" s="163" t="s">
        <v>85</v>
      </c>
      <c r="D386" s="155">
        <f>SUM(D381:D384)</f>
        <v>0</v>
      </c>
      <c r="E386" s="160">
        <f>D386/$R386</f>
        <v>0</v>
      </c>
      <c r="F386" s="155">
        <f>SUM(F381:F384)</f>
        <v>7</v>
      </c>
      <c r="G386" s="160">
        <f>F386/$R386</f>
        <v>0.15555555555555556</v>
      </c>
      <c r="H386" s="155">
        <f>SUM(H381:H384)</f>
        <v>15</v>
      </c>
      <c r="I386" s="160">
        <f>H386/$R386</f>
        <v>0.33333333333333331</v>
      </c>
      <c r="J386" s="155">
        <f>SUM(J381:J384)</f>
        <v>20</v>
      </c>
      <c r="K386" s="160">
        <f>J386/$R386</f>
        <v>0.44444444444444442</v>
      </c>
      <c r="L386" s="155">
        <f>SUM(L381:L384)</f>
        <v>2</v>
      </c>
      <c r="M386" s="160">
        <f>L386/$R386</f>
        <v>4.4444444444444446E-2</v>
      </c>
      <c r="N386" s="155">
        <f>SUM(N381:N384)</f>
        <v>1</v>
      </c>
      <c r="O386" s="160">
        <f>N386/$R386</f>
        <v>2.2222222222222223E-2</v>
      </c>
      <c r="P386" s="155">
        <f>SUM(P381:P384)</f>
        <v>0</v>
      </c>
      <c r="Q386" s="160">
        <f>P386/$R386</f>
        <v>0</v>
      </c>
      <c r="R386" s="156">
        <f>SUM(R381:R384)</f>
        <v>45</v>
      </c>
      <c r="S386" s="213">
        <v>3.3863636363636362</v>
      </c>
      <c r="T386" s="214">
        <v>0.81314517399771347</v>
      </c>
    </row>
    <row r="388" spans="2:20" s="222" customFormat="1" ht="18.75" customHeight="1" x14ac:dyDescent="0.25"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3"/>
      <c r="M388" s="223"/>
      <c r="N388" s="223"/>
      <c r="O388" s="223"/>
    </row>
    <row r="389" spans="2:20" s="222" customFormat="1" ht="18.75" customHeight="1" x14ac:dyDescent="0.25">
      <c r="O389" s="223"/>
    </row>
    <row r="390" spans="2:20" s="222" customFormat="1" ht="18.75" customHeight="1" x14ac:dyDescent="0.25">
      <c r="O390" s="223"/>
    </row>
    <row r="391" spans="2:20" s="222" customFormat="1" ht="18.75" customHeight="1" x14ac:dyDescent="0.25">
      <c r="D391" s="222" t="s">
        <v>201</v>
      </c>
      <c r="E391" s="222" t="s">
        <v>202</v>
      </c>
      <c r="O391" s="223"/>
    </row>
    <row r="392" spans="2:20" s="222" customFormat="1" ht="18.75" customHeight="1" x14ac:dyDescent="0.25">
      <c r="C392" s="222" t="s">
        <v>107</v>
      </c>
      <c r="D392" s="222">
        <v>3.7272727272727266</v>
      </c>
      <c r="E392" s="222">
        <v>3.3333333333333335</v>
      </c>
      <c r="O392" s="223"/>
    </row>
    <row r="393" spans="2:20" s="222" customFormat="1" ht="18.75" customHeight="1" x14ac:dyDescent="0.25">
      <c r="C393" s="222" t="s">
        <v>108</v>
      </c>
      <c r="D393" s="222">
        <v>3.5882352941176472</v>
      </c>
      <c r="E393" s="222">
        <v>3.125</v>
      </c>
      <c r="O393" s="223"/>
    </row>
    <row r="394" spans="2:20" s="222" customFormat="1" ht="18.75" customHeight="1" x14ac:dyDescent="0.25">
      <c r="C394" s="222" t="s">
        <v>109</v>
      </c>
      <c r="D394" s="222">
        <v>3.25</v>
      </c>
      <c r="E394" s="222">
        <v>3.5</v>
      </c>
      <c r="O394" s="223"/>
    </row>
    <row r="395" spans="2:20" s="222" customFormat="1" ht="18.75" customHeight="1" x14ac:dyDescent="0.25">
      <c r="C395" s="222" t="s">
        <v>110</v>
      </c>
      <c r="D395" s="222">
        <v>4</v>
      </c>
      <c r="E395" s="222">
        <v>3.75</v>
      </c>
      <c r="O395" s="223"/>
    </row>
    <row r="396" spans="2:20" s="222" customFormat="1" ht="18.75" customHeight="1" x14ac:dyDescent="0.25">
      <c r="O396" s="223"/>
    </row>
    <row r="397" spans="2:20" s="222" customFormat="1" ht="18.75" customHeight="1" x14ac:dyDescent="0.25">
      <c r="O397" s="223"/>
    </row>
    <row r="398" spans="2:20" s="222" customFormat="1" ht="18.75" customHeight="1" x14ac:dyDescent="0.25">
      <c r="O398" s="223"/>
    </row>
    <row r="399" spans="2:20" s="222" customFormat="1" ht="18.75" customHeight="1" x14ac:dyDescent="0.25">
      <c r="O399" s="223"/>
    </row>
    <row r="400" spans="2:20" s="222" customFormat="1" ht="18.75" customHeight="1" x14ac:dyDescent="0.25">
      <c r="O400" s="223"/>
    </row>
    <row r="401" spans="2:20" s="193" customFormat="1" ht="18.75" customHeight="1" x14ac:dyDescent="0.25"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3"/>
    </row>
    <row r="402" spans="2:20" s="193" customFormat="1" ht="18.75" customHeight="1" x14ac:dyDescent="0.25"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</row>
    <row r="403" spans="2:20" s="193" customFormat="1" ht="18.75" customHeight="1" x14ac:dyDescent="0.25"/>
    <row r="404" spans="2:20" s="193" customFormat="1" ht="18.75" customHeight="1" x14ac:dyDescent="0.25"/>
    <row r="405" spans="2:20" s="193" customFormat="1" ht="18.75" customHeight="1" x14ac:dyDescent="0.25"/>
    <row r="406" spans="2:20" s="193" customFormat="1" ht="18.75" customHeight="1" x14ac:dyDescent="0.25"/>
    <row r="407" spans="2:20" s="193" customFormat="1" ht="18.75" customHeight="1" x14ac:dyDescent="0.25"/>
    <row r="408" spans="2:20" s="193" customFormat="1" ht="18.75" customHeight="1" x14ac:dyDescent="0.25"/>
    <row r="409" spans="2:20" s="193" customFormat="1" ht="18.75" customHeight="1" x14ac:dyDescent="0.25"/>
    <row r="410" spans="2:20" s="193" customFormat="1" ht="18.75" customHeight="1" x14ac:dyDescent="0.25">
      <c r="C410" s="201" t="s">
        <v>190</v>
      </c>
    </row>
    <row r="411" spans="2:20" s="193" customFormat="1" ht="18.75" customHeight="1" x14ac:dyDescent="0.25"/>
    <row r="412" spans="2:20" s="193" customFormat="1" ht="18.75" customHeight="1" x14ac:dyDescent="0.25">
      <c r="C412" s="258"/>
      <c r="D412" s="261" t="s">
        <v>203</v>
      </c>
      <c r="E412" s="262"/>
      <c r="F412" s="262"/>
      <c r="G412" s="262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3"/>
    </row>
    <row r="413" spans="2:20" s="193" customFormat="1" ht="18.75" customHeight="1" x14ac:dyDescent="0.25">
      <c r="C413" s="259"/>
      <c r="D413" s="264" t="s">
        <v>186</v>
      </c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6"/>
    </row>
    <row r="414" spans="2:20" s="193" customFormat="1" ht="18.75" customHeight="1" x14ac:dyDescent="0.25">
      <c r="C414" s="259"/>
      <c r="D414" s="267">
        <v>1</v>
      </c>
      <c r="E414" s="268"/>
      <c r="F414" s="267">
        <v>2</v>
      </c>
      <c r="G414" s="268"/>
      <c r="H414" s="267">
        <v>3</v>
      </c>
      <c r="I414" s="268"/>
      <c r="J414" s="267">
        <v>4</v>
      </c>
      <c r="K414" s="268"/>
      <c r="L414" s="267">
        <v>5</v>
      </c>
      <c r="M414" s="268"/>
      <c r="N414" s="267" t="s">
        <v>42</v>
      </c>
      <c r="O414" s="268"/>
      <c r="P414" s="267" t="s">
        <v>187</v>
      </c>
      <c r="Q414" s="268"/>
      <c r="R414" s="269" t="s">
        <v>118</v>
      </c>
      <c r="S414" s="269" t="s">
        <v>183</v>
      </c>
      <c r="T414" s="269" t="s">
        <v>184</v>
      </c>
    </row>
    <row r="415" spans="2:20" s="193" customFormat="1" ht="18.75" customHeight="1" x14ac:dyDescent="0.25">
      <c r="C415" s="260"/>
      <c r="D415" s="206" t="s">
        <v>1</v>
      </c>
      <c r="E415" s="206" t="s">
        <v>7</v>
      </c>
      <c r="F415" s="206" t="s">
        <v>1</v>
      </c>
      <c r="G415" s="206" t="s">
        <v>7</v>
      </c>
      <c r="H415" s="206" t="s">
        <v>1</v>
      </c>
      <c r="I415" s="206" t="s">
        <v>7</v>
      </c>
      <c r="J415" s="206" t="s">
        <v>1</v>
      </c>
      <c r="K415" s="206" t="s">
        <v>7</v>
      </c>
      <c r="L415" s="206" t="s">
        <v>1</v>
      </c>
      <c r="M415" s="206" t="s">
        <v>7</v>
      </c>
      <c r="N415" s="206" t="s">
        <v>1</v>
      </c>
      <c r="O415" s="206" t="s">
        <v>7</v>
      </c>
      <c r="P415" s="206" t="s">
        <v>1</v>
      </c>
      <c r="Q415" s="206" t="s">
        <v>7</v>
      </c>
      <c r="R415" s="270"/>
      <c r="S415" s="270"/>
      <c r="T415" s="270"/>
    </row>
    <row r="416" spans="2:20" s="193" customFormat="1" ht="36" customHeight="1" x14ac:dyDescent="0.25">
      <c r="C416" s="162" t="str">
        <f>'Fitxa Tècnica'!$D$21</f>
        <v>GRAU EN ELECTRÒNICA INDUSTRIAL I AUTOMÀTICA</v>
      </c>
      <c r="D416" s="207">
        <v>0</v>
      </c>
      <c r="E416" s="159">
        <f>D416/$R416</f>
        <v>0</v>
      </c>
      <c r="F416" s="212">
        <v>1</v>
      </c>
      <c r="G416" s="159">
        <f>F416/$R416</f>
        <v>8.3333333333333329E-2</v>
      </c>
      <c r="H416" s="207">
        <v>3</v>
      </c>
      <c r="I416" s="159">
        <f>H416/$R416</f>
        <v>0.25</v>
      </c>
      <c r="J416" s="207">
        <v>2</v>
      </c>
      <c r="K416" s="159">
        <f>J416/$R416</f>
        <v>0.16666666666666666</v>
      </c>
      <c r="L416" s="207">
        <v>1</v>
      </c>
      <c r="M416" s="159">
        <f>L416/$R416</f>
        <v>8.3333333333333329E-2</v>
      </c>
      <c r="N416" s="207">
        <v>2</v>
      </c>
      <c r="O416" s="159">
        <f>N416/$R416</f>
        <v>0.16666666666666666</v>
      </c>
      <c r="P416" s="207">
        <v>3</v>
      </c>
      <c r="Q416" s="159">
        <f>P416/$R416</f>
        <v>0.25</v>
      </c>
      <c r="R416" s="212">
        <f>SUM(P416,N416,L416,J416,H416,F416,D416)</f>
        <v>12</v>
      </c>
      <c r="S416" s="208">
        <v>3.4285714285714288</v>
      </c>
      <c r="T416" s="208">
        <v>0.97590007294853309</v>
      </c>
    </row>
    <row r="417" spans="3:20" s="193" customFormat="1" ht="36" customHeight="1" x14ac:dyDescent="0.25">
      <c r="C417" s="162" t="str">
        <f>'Fitxa Tècnica'!$D$22</f>
        <v>GRAU EN ENGINYERIA DE DISSENY INDUSTRIAL I DESENVOLUPAMENT DEL PRODUCTE</v>
      </c>
      <c r="D417" s="207">
        <v>2</v>
      </c>
      <c r="E417" s="159">
        <f>D417/$R417</f>
        <v>0.11764705882352941</v>
      </c>
      <c r="F417" s="212">
        <v>1</v>
      </c>
      <c r="G417" s="159">
        <f>F417/$R417</f>
        <v>5.8823529411764705E-2</v>
      </c>
      <c r="H417" s="207">
        <v>2</v>
      </c>
      <c r="I417" s="159">
        <f>H417/$R417</f>
        <v>0.11764705882352941</v>
      </c>
      <c r="J417" s="207">
        <v>3</v>
      </c>
      <c r="K417" s="159">
        <f>J417/$R417</f>
        <v>0.17647058823529413</v>
      </c>
      <c r="L417" s="207">
        <v>0</v>
      </c>
      <c r="M417" s="159">
        <f>L417/$R417</f>
        <v>0</v>
      </c>
      <c r="N417" s="207">
        <v>5</v>
      </c>
      <c r="O417" s="159">
        <f>N417/$R417</f>
        <v>0.29411764705882354</v>
      </c>
      <c r="P417" s="207">
        <v>4</v>
      </c>
      <c r="Q417" s="159">
        <f>P417/$R417</f>
        <v>0.23529411764705882</v>
      </c>
      <c r="R417" s="212">
        <f t="shared" ref="R417:R419" si="95">SUM(P417,N417,L417,J417,H417,F417,D417)</f>
        <v>17</v>
      </c>
      <c r="S417" s="208">
        <v>2.75</v>
      </c>
      <c r="T417" s="208">
        <v>1.2817398889233114</v>
      </c>
    </row>
    <row r="418" spans="3:20" s="193" customFormat="1" ht="36" customHeight="1" x14ac:dyDescent="0.25">
      <c r="C418" s="162" t="str">
        <f>'Fitxa Tècnica'!$D$23</f>
        <v>GRAU EN ENGINYERIA ELÈCTRICA</v>
      </c>
      <c r="D418" s="207">
        <v>0</v>
      </c>
      <c r="E418" s="159">
        <f>D418/$R418</f>
        <v>0</v>
      </c>
      <c r="F418" s="212">
        <v>0</v>
      </c>
      <c r="G418" s="159">
        <f>F418/$R418</f>
        <v>0</v>
      </c>
      <c r="H418" s="207">
        <v>1</v>
      </c>
      <c r="I418" s="159">
        <f>H418/$R418</f>
        <v>0.25</v>
      </c>
      <c r="J418" s="207">
        <v>1</v>
      </c>
      <c r="K418" s="159">
        <f>J418/$R418</f>
        <v>0.25</v>
      </c>
      <c r="L418" s="207">
        <v>0</v>
      </c>
      <c r="M418" s="159">
        <f>L418/$R418</f>
        <v>0</v>
      </c>
      <c r="N418" s="207">
        <v>0</v>
      </c>
      <c r="O418" s="159">
        <f>N418/$R418</f>
        <v>0</v>
      </c>
      <c r="P418" s="207">
        <v>2</v>
      </c>
      <c r="Q418" s="159">
        <f>P418/$R418</f>
        <v>0.5</v>
      </c>
      <c r="R418" s="212">
        <f t="shared" si="95"/>
        <v>4</v>
      </c>
      <c r="S418" s="208">
        <v>3.5</v>
      </c>
      <c r="T418" s="208">
        <v>0.70710678118654757</v>
      </c>
    </row>
    <row r="419" spans="3:20" s="193" customFormat="1" ht="36" customHeight="1" x14ac:dyDescent="0.25">
      <c r="C419" s="163" t="str">
        <f>'Fitxa Tècnica'!$D$24</f>
        <v>GRAU EN ENGINYERIA MECÀNICA</v>
      </c>
      <c r="D419" s="207">
        <v>1</v>
      </c>
      <c r="E419" s="159">
        <f>D419/$R419</f>
        <v>8.3333333333333329E-2</v>
      </c>
      <c r="F419" s="212">
        <v>0</v>
      </c>
      <c r="G419" s="159">
        <f>F419/$R419</f>
        <v>0</v>
      </c>
      <c r="H419" s="207">
        <v>2</v>
      </c>
      <c r="I419" s="159">
        <f>H419/$R419</f>
        <v>0.16666666666666666</v>
      </c>
      <c r="J419" s="207">
        <v>2</v>
      </c>
      <c r="K419" s="159">
        <f>J419/$R419</f>
        <v>0.16666666666666666</v>
      </c>
      <c r="L419" s="207">
        <v>2</v>
      </c>
      <c r="M419" s="159">
        <f>L419/$R419</f>
        <v>0.16666666666666666</v>
      </c>
      <c r="N419" s="207">
        <v>3</v>
      </c>
      <c r="O419" s="159">
        <f>N419/$R419</f>
        <v>0.25</v>
      </c>
      <c r="P419" s="207">
        <v>2</v>
      </c>
      <c r="Q419" s="159">
        <f>P419/$R419</f>
        <v>0.16666666666666666</v>
      </c>
      <c r="R419" s="212">
        <f t="shared" si="95"/>
        <v>12</v>
      </c>
      <c r="S419" s="208">
        <v>3.5714285714285716</v>
      </c>
      <c r="T419" s="208">
        <v>1.3972762620115438</v>
      </c>
    </row>
    <row r="420" spans="3:20" s="193" customFormat="1" ht="5.25" customHeight="1" x14ac:dyDescent="0.25">
      <c r="C420" s="199"/>
      <c r="D420" s="209"/>
      <c r="E420" s="209"/>
      <c r="F420" s="209"/>
      <c r="G420" s="210"/>
      <c r="H420" s="211"/>
      <c r="I420" s="209"/>
      <c r="J420" s="210"/>
      <c r="K420" s="210"/>
      <c r="L420" s="211"/>
      <c r="M420" s="209"/>
      <c r="N420" s="211"/>
      <c r="O420" s="209"/>
      <c r="P420" s="211"/>
      <c r="Q420" s="209"/>
      <c r="R420" s="209"/>
      <c r="S420" s="210"/>
      <c r="T420" s="209"/>
    </row>
    <row r="421" spans="3:20" s="193" customFormat="1" ht="18.75" customHeight="1" x14ac:dyDescent="0.25">
      <c r="C421" s="163" t="s">
        <v>85</v>
      </c>
      <c r="D421" s="155">
        <f>SUM(D416:D419)</f>
        <v>3</v>
      </c>
      <c r="E421" s="160">
        <f>D421/$R421</f>
        <v>6.6666666666666666E-2</v>
      </c>
      <c r="F421" s="155">
        <f>SUM(F416:F419)</f>
        <v>2</v>
      </c>
      <c r="G421" s="160">
        <f>F421/$R421</f>
        <v>4.4444444444444446E-2</v>
      </c>
      <c r="H421" s="155">
        <f>SUM(H416:H419)</f>
        <v>8</v>
      </c>
      <c r="I421" s="160">
        <f>H421/$R421</f>
        <v>0.17777777777777778</v>
      </c>
      <c r="J421" s="155">
        <f>SUM(J416:J419)</f>
        <v>8</v>
      </c>
      <c r="K421" s="160">
        <f>J421/$R421</f>
        <v>0.17777777777777778</v>
      </c>
      <c r="L421" s="155">
        <f>SUM(L416:L419)</f>
        <v>3</v>
      </c>
      <c r="M421" s="160">
        <f>L421/$R421</f>
        <v>6.6666666666666666E-2</v>
      </c>
      <c r="N421" s="155">
        <f>SUM(N416:N419)</f>
        <v>10</v>
      </c>
      <c r="O421" s="160">
        <f>N421/$R421</f>
        <v>0.22222222222222221</v>
      </c>
      <c r="P421" s="155">
        <f>SUM(P416:P419)</f>
        <v>11</v>
      </c>
      <c r="Q421" s="160">
        <f>P421/$R421</f>
        <v>0.24444444444444444</v>
      </c>
      <c r="R421" s="156">
        <f>SUM(R416:R419)</f>
        <v>45</v>
      </c>
      <c r="S421" s="213">
        <v>3.2499999999999996</v>
      </c>
      <c r="T421" s="214">
        <v>1.1887150534341142</v>
      </c>
    </row>
    <row r="422" spans="3:20" s="193" customFormat="1" ht="18.75" customHeight="1" x14ac:dyDescent="0.25"/>
    <row r="423" spans="3:20" s="193" customFormat="1" ht="18.75" customHeight="1" x14ac:dyDescent="0.25">
      <c r="C423" s="258"/>
      <c r="D423" s="261" t="s">
        <v>204</v>
      </c>
      <c r="E423" s="262"/>
      <c r="F423" s="262"/>
      <c r="G423" s="262"/>
      <c r="H423" s="262"/>
      <c r="I423" s="262"/>
      <c r="J423" s="262"/>
      <c r="K423" s="262"/>
      <c r="L423" s="262"/>
      <c r="M423" s="262"/>
      <c r="N423" s="262"/>
      <c r="O423" s="262"/>
      <c r="P423" s="262"/>
      <c r="Q423" s="262"/>
      <c r="R423" s="262"/>
      <c r="S423" s="262"/>
      <c r="T423" s="263"/>
    </row>
    <row r="424" spans="3:20" s="193" customFormat="1" ht="18.75" customHeight="1" x14ac:dyDescent="0.25">
      <c r="C424" s="259"/>
      <c r="D424" s="264" t="s">
        <v>186</v>
      </c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6"/>
    </row>
    <row r="425" spans="3:20" s="193" customFormat="1" ht="18.75" customHeight="1" x14ac:dyDescent="0.25">
      <c r="C425" s="259"/>
      <c r="D425" s="267">
        <v>1</v>
      </c>
      <c r="E425" s="268"/>
      <c r="F425" s="267">
        <v>2</v>
      </c>
      <c r="G425" s="268"/>
      <c r="H425" s="267">
        <v>3</v>
      </c>
      <c r="I425" s="268"/>
      <c r="J425" s="267">
        <v>4</v>
      </c>
      <c r="K425" s="268"/>
      <c r="L425" s="267">
        <v>5</v>
      </c>
      <c r="M425" s="268"/>
      <c r="N425" s="267" t="s">
        <v>42</v>
      </c>
      <c r="O425" s="268"/>
      <c r="P425" s="267" t="s">
        <v>187</v>
      </c>
      <c r="Q425" s="268"/>
      <c r="R425" s="269" t="s">
        <v>118</v>
      </c>
      <c r="S425" s="269" t="s">
        <v>183</v>
      </c>
      <c r="T425" s="269" t="s">
        <v>184</v>
      </c>
    </row>
    <row r="426" spans="3:20" s="193" customFormat="1" ht="18.75" customHeight="1" x14ac:dyDescent="0.25">
      <c r="C426" s="260"/>
      <c r="D426" s="206" t="s">
        <v>1</v>
      </c>
      <c r="E426" s="206" t="s">
        <v>7</v>
      </c>
      <c r="F426" s="206" t="s">
        <v>1</v>
      </c>
      <c r="G426" s="206" t="s">
        <v>7</v>
      </c>
      <c r="H426" s="206" t="s">
        <v>1</v>
      </c>
      <c r="I426" s="206" t="s">
        <v>7</v>
      </c>
      <c r="J426" s="206" t="s">
        <v>1</v>
      </c>
      <c r="K426" s="206" t="s">
        <v>7</v>
      </c>
      <c r="L426" s="206" t="s">
        <v>1</v>
      </c>
      <c r="M426" s="206" t="s">
        <v>7</v>
      </c>
      <c r="N426" s="206" t="s">
        <v>1</v>
      </c>
      <c r="O426" s="206" t="s">
        <v>7</v>
      </c>
      <c r="P426" s="206" t="s">
        <v>1</v>
      </c>
      <c r="Q426" s="206" t="s">
        <v>7</v>
      </c>
      <c r="R426" s="270"/>
      <c r="S426" s="270"/>
      <c r="T426" s="270"/>
    </row>
    <row r="427" spans="3:20" s="193" customFormat="1" ht="36" customHeight="1" x14ac:dyDescent="0.25">
      <c r="C427" s="162" t="str">
        <f>'Fitxa Tècnica'!$D$21</f>
        <v>GRAU EN ELECTRÒNICA INDUSTRIAL I AUTOMÀTICA</v>
      </c>
      <c r="D427" s="207">
        <v>0</v>
      </c>
      <c r="E427" s="159">
        <f>D427/$R427</f>
        <v>0</v>
      </c>
      <c r="F427" s="212">
        <v>0</v>
      </c>
      <c r="G427" s="159">
        <f>F427/$R427</f>
        <v>0</v>
      </c>
      <c r="H427" s="207">
        <v>0</v>
      </c>
      <c r="I427" s="159">
        <f>H427/$R427</f>
        <v>0</v>
      </c>
      <c r="J427" s="207">
        <v>0</v>
      </c>
      <c r="K427" s="159">
        <f>J427/$R427</f>
        <v>0</v>
      </c>
      <c r="L427" s="207">
        <v>0</v>
      </c>
      <c r="M427" s="159">
        <f>L427/$R427</f>
        <v>0</v>
      </c>
      <c r="N427" s="207">
        <v>4</v>
      </c>
      <c r="O427" s="159">
        <f>N427/$R427</f>
        <v>0.33333333333333331</v>
      </c>
      <c r="P427" s="207">
        <v>8</v>
      </c>
      <c r="Q427" s="159">
        <f>P427/$R427</f>
        <v>0.66666666666666663</v>
      </c>
      <c r="R427" s="212">
        <f>SUM(P427,N427,L427,J427,H427,F427,D427)</f>
        <v>12</v>
      </c>
      <c r="S427" s="208" t="s">
        <v>182</v>
      </c>
      <c r="T427" s="208" t="s">
        <v>182</v>
      </c>
    </row>
    <row r="428" spans="3:20" s="193" customFormat="1" ht="36" customHeight="1" x14ac:dyDescent="0.25">
      <c r="C428" s="162" t="str">
        <f>'Fitxa Tècnica'!$D$22</f>
        <v>GRAU EN ENGINYERIA DE DISSENY INDUSTRIAL I DESENVOLUPAMENT DEL PRODUCTE</v>
      </c>
      <c r="D428" s="207">
        <v>0</v>
      </c>
      <c r="E428" s="159">
        <f>D428/$R428</f>
        <v>0</v>
      </c>
      <c r="F428" s="212">
        <v>0</v>
      </c>
      <c r="G428" s="159">
        <f>F428/$R428</f>
        <v>0</v>
      </c>
      <c r="H428" s="207">
        <v>0</v>
      </c>
      <c r="I428" s="159">
        <f>H428/$R428</f>
        <v>0</v>
      </c>
      <c r="J428" s="207">
        <v>2</v>
      </c>
      <c r="K428" s="159">
        <f>J428/$R428</f>
        <v>0.11764705882352941</v>
      </c>
      <c r="L428" s="207">
        <v>4</v>
      </c>
      <c r="M428" s="159">
        <f>L428/$R428</f>
        <v>0.23529411764705882</v>
      </c>
      <c r="N428" s="207">
        <v>5</v>
      </c>
      <c r="O428" s="159">
        <f>N428/$R428</f>
        <v>0.29411764705882354</v>
      </c>
      <c r="P428" s="207">
        <v>6</v>
      </c>
      <c r="Q428" s="159">
        <f>P428/$R428</f>
        <v>0.35294117647058826</v>
      </c>
      <c r="R428" s="212">
        <f t="shared" ref="R428:R430" si="96">SUM(P428,N428,L428,J428,H428,F428,D428)</f>
        <v>17</v>
      </c>
      <c r="S428" s="208">
        <v>4.6666666666666661</v>
      </c>
      <c r="T428" s="208">
        <v>0.5163977794943222</v>
      </c>
    </row>
    <row r="429" spans="3:20" s="193" customFormat="1" ht="36" customHeight="1" x14ac:dyDescent="0.25">
      <c r="C429" s="162" t="str">
        <f>'Fitxa Tècnica'!$D$23</f>
        <v>GRAU EN ENGINYERIA ELÈCTRICA</v>
      </c>
      <c r="D429" s="207">
        <v>0</v>
      </c>
      <c r="E429" s="159">
        <f>D429/$R429</f>
        <v>0</v>
      </c>
      <c r="F429" s="212">
        <v>0</v>
      </c>
      <c r="G429" s="159">
        <f>F429/$R429</f>
        <v>0</v>
      </c>
      <c r="H429" s="207">
        <v>1</v>
      </c>
      <c r="I429" s="159">
        <f>H429/$R429</f>
        <v>0.25</v>
      </c>
      <c r="J429" s="207">
        <v>0</v>
      </c>
      <c r="K429" s="159">
        <f>J429/$R429</f>
        <v>0</v>
      </c>
      <c r="L429" s="207">
        <v>0</v>
      </c>
      <c r="M429" s="159">
        <f>L429/$R429</f>
        <v>0</v>
      </c>
      <c r="N429" s="207">
        <v>1</v>
      </c>
      <c r="O429" s="159">
        <f>N429/$R429</f>
        <v>0.25</v>
      </c>
      <c r="P429" s="207">
        <v>2</v>
      </c>
      <c r="Q429" s="159">
        <f>P429/$R429</f>
        <v>0.5</v>
      </c>
      <c r="R429" s="212">
        <f t="shared" si="96"/>
        <v>4</v>
      </c>
      <c r="S429" s="208">
        <v>3</v>
      </c>
      <c r="T429" s="208" t="s">
        <v>182</v>
      </c>
    </row>
    <row r="430" spans="3:20" s="193" customFormat="1" ht="36" customHeight="1" x14ac:dyDescent="0.25">
      <c r="C430" s="163" t="str">
        <f>'Fitxa Tècnica'!$D$24</f>
        <v>GRAU EN ENGINYERIA MECÀNICA</v>
      </c>
      <c r="D430" s="207">
        <v>1</v>
      </c>
      <c r="E430" s="159">
        <f>D430/$R430</f>
        <v>8.3333333333333329E-2</v>
      </c>
      <c r="F430" s="212">
        <v>0</v>
      </c>
      <c r="G430" s="159">
        <f>F430/$R430</f>
        <v>0</v>
      </c>
      <c r="H430" s="207">
        <v>0</v>
      </c>
      <c r="I430" s="159">
        <f>H430/$R430</f>
        <v>0</v>
      </c>
      <c r="J430" s="207">
        <v>1</v>
      </c>
      <c r="K430" s="159">
        <f>J430/$R430</f>
        <v>8.3333333333333329E-2</v>
      </c>
      <c r="L430" s="207">
        <v>2</v>
      </c>
      <c r="M430" s="159">
        <f>L430/$R430</f>
        <v>0.16666666666666666</v>
      </c>
      <c r="N430" s="207">
        <v>6</v>
      </c>
      <c r="O430" s="159">
        <f>N430/$R430</f>
        <v>0.5</v>
      </c>
      <c r="P430" s="207">
        <v>2</v>
      </c>
      <c r="Q430" s="159">
        <f>P430/$R430</f>
        <v>0.16666666666666666</v>
      </c>
      <c r="R430" s="212">
        <f t="shared" si="96"/>
        <v>12</v>
      </c>
      <c r="S430" s="208">
        <v>3.75</v>
      </c>
      <c r="T430" s="208">
        <v>1.8929694486000912</v>
      </c>
    </row>
    <row r="431" spans="3:20" s="193" customFormat="1" ht="5.25" customHeight="1" x14ac:dyDescent="0.25">
      <c r="C431" s="199"/>
      <c r="D431" s="209"/>
      <c r="E431" s="209"/>
      <c r="F431" s="209"/>
      <c r="G431" s="210"/>
      <c r="H431" s="211"/>
      <c r="I431" s="209"/>
      <c r="J431" s="210"/>
      <c r="K431" s="210"/>
      <c r="L431" s="211"/>
      <c r="M431" s="209"/>
      <c r="N431" s="211"/>
      <c r="O431" s="209"/>
      <c r="P431" s="211"/>
      <c r="Q431" s="209"/>
      <c r="R431" s="209"/>
      <c r="S431" s="210"/>
      <c r="T431" s="209"/>
    </row>
    <row r="432" spans="3:20" s="193" customFormat="1" ht="18.75" customHeight="1" x14ac:dyDescent="0.25">
      <c r="C432" s="163" t="s">
        <v>85</v>
      </c>
      <c r="D432" s="155">
        <f>SUM(D427:D430)</f>
        <v>1</v>
      </c>
      <c r="E432" s="160">
        <f>D432/$R432</f>
        <v>2.2222222222222223E-2</v>
      </c>
      <c r="F432" s="155">
        <f>SUM(F427:F430)</f>
        <v>0</v>
      </c>
      <c r="G432" s="160">
        <f>F432/$R432</f>
        <v>0</v>
      </c>
      <c r="H432" s="155">
        <f>SUM(H427:H430)</f>
        <v>1</v>
      </c>
      <c r="I432" s="160">
        <f>H432/$R432</f>
        <v>2.2222222222222223E-2</v>
      </c>
      <c r="J432" s="155">
        <f>SUM(J427:J430)</f>
        <v>3</v>
      </c>
      <c r="K432" s="160">
        <f>J432/$R432</f>
        <v>6.6666666666666666E-2</v>
      </c>
      <c r="L432" s="155">
        <f>SUM(L427:L430)</f>
        <v>6</v>
      </c>
      <c r="M432" s="160">
        <f>L432/$R432</f>
        <v>0.13333333333333333</v>
      </c>
      <c r="N432" s="155">
        <f>SUM(N427:N430)</f>
        <v>16</v>
      </c>
      <c r="O432" s="160">
        <f>N432/$R432</f>
        <v>0.35555555555555557</v>
      </c>
      <c r="P432" s="155">
        <f>SUM(P427:P430)</f>
        <v>18</v>
      </c>
      <c r="Q432" s="160">
        <f>P432/$R432</f>
        <v>0.4</v>
      </c>
      <c r="R432" s="156">
        <f>SUM(R427:R430)</f>
        <v>45</v>
      </c>
      <c r="S432" s="213">
        <v>4.1818181818181817</v>
      </c>
      <c r="T432" s="214">
        <v>1.2504544628399563</v>
      </c>
    </row>
    <row r="434" spans="3:20" s="193" customFormat="1" ht="18.75" customHeight="1" x14ac:dyDescent="0.25">
      <c r="C434" s="258"/>
      <c r="D434" s="261" t="s">
        <v>205</v>
      </c>
      <c r="E434" s="262"/>
      <c r="F434" s="262"/>
      <c r="G434" s="262"/>
      <c r="H434" s="262"/>
      <c r="I434" s="262"/>
      <c r="J434" s="262"/>
      <c r="K434" s="262"/>
      <c r="L434" s="262"/>
      <c r="M434" s="262"/>
      <c r="N434" s="262"/>
      <c r="O434" s="262"/>
      <c r="P434" s="262"/>
      <c r="Q434" s="262"/>
      <c r="R434" s="262"/>
      <c r="S434" s="262"/>
      <c r="T434" s="263"/>
    </row>
    <row r="435" spans="3:20" s="193" customFormat="1" ht="18.75" customHeight="1" x14ac:dyDescent="0.25">
      <c r="C435" s="259"/>
      <c r="D435" s="264" t="s">
        <v>186</v>
      </c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6"/>
    </row>
    <row r="436" spans="3:20" s="193" customFormat="1" ht="18.75" customHeight="1" x14ac:dyDescent="0.25">
      <c r="C436" s="259"/>
      <c r="D436" s="267">
        <v>1</v>
      </c>
      <c r="E436" s="268"/>
      <c r="F436" s="267">
        <v>2</v>
      </c>
      <c r="G436" s="268"/>
      <c r="H436" s="267">
        <v>3</v>
      </c>
      <c r="I436" s="268"/>
      <c r="J436" s="267">
        <v>4</v>
      </c>
      <c r="K436" s="268"/>
      <c r="L436" s="267">
        <v>5</v>
      </c>
      <c r="M436" s="268"/>
      <c r="N436" s="267" t="s">
        <v>42</v>
      </c>
      <c r="O436" s="268"/>
      <c r="P436" s="267" t="s">
        <v>187</v>
      </c>
      <c r="Q436" s="268"/>
      <c r="R436" s="269" t="s">
        <v>118</v>
      </c>
      <c r="S436" s="269" t="s">
        <v>183</v>
      </c>
      <c r="T436" s="269" t="s">
        <v>184</v>
      </c>
    </row>
    <row r="437" spans="3:20" s="193" customFormat="1" ht="18.75" customHeight="1" x14ac:dyDescent="0.25">
      <c r="C437" s="260"/>
      <c r="D437" s="206" t="s">
        <v>1</v>
      </c>
      <c r="E437" s="206" t="s">
        <v>7</v>
      </c>
      <c r="F437" s="206" t="s">
        <v>1</v>
      </c>
      <c r="G437" s="206" t="s">
        <v>7</v>
      </c>
      <c r="H437" s="206" t="s">
        <v>1</v>
      </c>
      <c r="I437" s="206" t="s">
        <v>7</v>
      </c>
      <c r="J437" s="206" t="s">
        <v>1</v>
      </c>
      <c r="K437" s="206" t="s">
        <v>7</v>
      </c>
      <c r="L437" s="206" t="s">
        <v>1</v>
      </c>
      <c r="M437" s="206" t="s">
        <v>7</v>
      </c>
      <c r="N437" s="206" t="s">
        <v>1</v>
      </c>
      <c r="O437" s="206" t="s">
        <v>7</v>
      </c>
      <c r="P437" s="206" t="s">
        <v>1</v>
      </c>
      <c r="Q437" s="206" t="s">
        <v>7</v>
      </c>
      <c r="R437" s="270"/>
      <c r="S437" s="270"/>
      <c r="T437" s="270"/>
    </row>
    <row r="438" spans="3:20" s="193" customFormat="1" ht="36" customHeight="1" x14ac:dyDescent="0.25">
      <c r="C438" s="162" t="str">
        <f>'Fitxa Tècnica'!$D$21</f>
        <v>GRAU EN ELECTRÒNICA INDUSTRIAL I AUTOMÀTICA</v>
      </c>
      <c r="D438" s="207">
        <v>0</v>
      </c>
      <c r="E438" s="159">
        <f>D438/$R438</f>
        <v>0</v>
      </c>
      <c r="F438" s="212">
        <v>2</v>
      </c>
      <c r="G438" s="159">
        <f>F438/$R438</f>
        <v>0.16666666666666666</v>
      </c>
      <c r="H438" s="207">
        <v>0</v>
      </c>
      <c r="I438" s="159">
        <f>H438/$R438</f>
        <v>0</v>
      </c>
      <c r="J438" s="207">
        <v>4</v>
      </c>
      <c r="K438" s="159">
        <f>J438/$R438</f>
        <v>0.33333333333333331</v>
      </c>
      <c r="L438" s="207">
        <v>6</v>
      </c>
      <c r="M438" s="159">
        <f>L438/$R438</f>
        <v>0.5</v>
      </c>
      <c r="N438" s="207">
        <v>0</v>
      </c>
      <c r="O438" s="159">
        <f>N438/$R438</f>
        <v>0</v>
      </c>
      <c r="P438" s="207">
        <v>0</v>
      </c>
      <c r="Q438" s="159">
        <f>P438/$R438</f>
        <v>0</v>
      </c>
      <c r="R438" s="212">
        <f>SUM(P438,N438,L438,J438,H438,F438,D438)</f>
        <v>12</v>
      </c>
      <c r="S438" s="208">
        <v>4.166666666666667</v>
      </c>
      <c r="T438" s="208">
        <v>1.1146408580454255</v>
      </c>
    </row>
    <row r="439" spans="3:20" s="193" customFormat="1" ht="36" customHeight="1" x14ac:dyDescent="0.25">
      <c r="C439" s="162" t="str">
        <f>'Fitxa Tècnica'!$D$22</f>
        <v>GRAU EN ENGINYERIA DE DISSENY INDUSTRIAL I DESENVOLUPAMENT DEL PRODUCTE</v>
      </c>
      <c r="D439" s="207">
        <v>0</v>
      </c>
      <c r="E439" s="159">
        <f>D439/$R439</f>
        <v>0</v>
      </c>
      <c r="F439" s="212">
        <v>0</v>
      </c>
      <c r="G439" s="159">
        <f>F439/$R439</f>
        <v>0</v>
      </c>
      <c r="H439" s="207">
        <v>1</v>
      </c>
      <c r="I439" s="159">
        <f>H439/$R439</f>
        <v>5.8823529411764705E-2</v>
      </c>
      <c r="J439" s="207">
        <v>10</v>
      </c>
      <c r="K439" s="159">
        <f>J439/$R439</f>
        <v>0.58823529411764708</v>
      </c>
      <c r="L439" s="207">
        <v>6</v>
      </c>
      <c r="M439" s="159">
        <f>L439/$R439</f>
        <v>0.35294117647058826</v>
      </c>
      <c r="N439" s="207">
        <v>0</v>
      </c>
      <c r="O439" s="159">
        <f>N439/$R439</f>
        <v>0</v>
      </c>
      <c r="P439" s="207">
        <v>0</v>
      </c>
      <c r="Q439" s="159">
        <f>P439/$R439</f>
        <v>0</v>
      </c>
      <c r="R439" s="212">
        <f t="shared" ref="R439:R441" si="97">SUM(P439,N439,L439,J439,H439,F439,D439)</f>
        <v>17</v>
      </c>
      <c r="S439" s="208">
        <v>4.2941176470588243</v>
      </c>
      <c r="T439" s="208">
        <v>0.58786753209725551</v>
      </c>
    </row>
    <row r="440" spans="3:20" s="193" customFormat="1" ht="36" customHeight="1" x14ac:dyDescent="0.25">
      <c r="C440" s="162" t="str">
        <f>'Fitxa Tècnica'!$D$23</f>
        <v>GRAU EN ENGINYERIA ELÈCTRICA</v>
      </c>
      <c r="D440" s="207">
        <v>0</v>
      </c>
      <c r="E440" s="159">
        <f>D440/$R440</f>
        <v>0</v>
      </c>
      <c r="F440" s="212">
        <v>0</v>
      </c>
      <c r="G440" s="159">
        <f>F440/$R440</f>
        <v>0</v>
      </c>
      <c r="H440" s="207">
        <v>0</v>
      </c>
      <c r="I440" s="159">
        <f>H440/$R440</f>
        <v>0</v>
      </c>
      <c r="J440" s="207">
        <v>4</v>
      </c>
      <c r="K440" s="159">
        <f>J440/$R440</f>
        <v>1</v>
      </c>
      <c r="L440" s="207">
        <v>0</v>
      </c>
      <c r="M440" s="159">
        <f>L440/$R440</f>
        <v>0</v>
      </c>
      <c r="N440" s="207">
        <v>0</v>
      </c>
      <c r="O440" s="159">
        <f>N440/$R440</f>
        <v>0</v>
      </c>
      <c r="P440" s="207">
        <v>0</v>
      </c>
      <c r="Q440" s="159">
        <f>P440/$R440</f>
        <v>0</v>
      </c>
      <c r="R440" s="212">
        <f t="shared" si="97"/>
        <v>4</v>
      </c>
      <c r="S440" s="208">
        <v>4</v>
      </c>
      <c r="T440" s="208">
        <v>0</v>
      </c>
    </row>
    <row r="441" spans="3:20" s="193" customFormat="1" ht="36" customHeight="1" x14ac:dyDescent="0.25">
      <c r="C441" s="163" t="str">
        <f>'Fitxa Tècnica'!$D$24</f>
        <v>GRAU EN ENGINYERIA MECÀNICA</v>
      </c>
      <c r="D441" s="207">
        <v>0</v>
      </c>
      <c r="E441" s="159">
        <f>D441/$R441</f>
        <v>0</v>
      </c>
      <c r="F441" s="212">
        <v>0</v>
      </c>
      <c r="G441" s="159">
        <f>F441/$R441</f>
        <v>0</v>
      </c>
      <c r="H441" s="207">
        <v>1</v>
      </c>
      <c r="I441" s="159">
        <f>H441/$R441</f>
        <v>8.3333333333333329E-2</v>
      </c>
      <c r="J441" s="207">
        <v>7</v>
      </c>
      <c r="K441" s="159">
        <f>J441/$R441</f>
        <v>0.58333333333333337</v>
      </c>
      <c r="L441" s="207">
        <v>4</v>
      </c>
      <c r="M441" s="159">
        <f>L441/$R441</f>
        <v>0.33333333333333331</v>
      </c>
      <c r="N441" s="207">
        <v>0</v>
      </c>
      <c r="O441" s="159">
        <f>N441/$R441</f>
        <v>0</v>
      </c>
      <c r="P441" s="207">
        <v>0</v>
      </c>
      <c r="Q441" s="159">
        <f>P441/$R441</f>
        <v>0</v>
      </c>
      <c r="R441" s="212">
        <f t="shared" si="97"/>
        <v>12</v>
      </c>
      <c r="S441" s="208">
        <v>4.25</v>
      </c>
      <c r="T441" s="208">
        <v>0.62158156050806113</v>
      </c>
    </row>
    <row r="442" spans="3:20" s="193" customFormat="1" ht="5.25" customHeight="1" x14ac:dyDescent="0.25">
      <c r="C442" s="199"/>
      <c r="D442" s="209"/>
      <c r="E442" s="209"/>
      <c r="F442" s="209"/>
      <c r="G442" s="210"/>
      <c r="H442" s="211"/>
      <c r="I442" s="209"/>
      <c r="J442" s="210"/>
      <c r="K442" s="210"/>
      <c r="L442" s="211"/>
      <c r="M442" s="209"/>
      <c r="N442" s="211"/>
      <c r="O442" s="209"/>
      <c r="P442" s="211"/>
      <c r="Q442" s="209"/>
      <c r="R442" s="209"/>
      <c r="S442" s="210"/>
      <c r="T442" s="209"/>
    </row>
    <row r="443" spans="3:20" s="193" customFormat="1" ht="18.75" customHeight="1" x14ac:dyDescent="0.25">
      <c r="C443" s="163" t="s">
        <v>85</v>
      </c>
      <c r="D443" s="155">
        <f>SUM(D438:D441)</f>
        <v>0</v>
      </c>
      <c r="E443" s="160">
        <f>D443/$R443</f>
        <v>0</v>
      </c>
      <c r="F443" s="155">
        <f>SUM(F438:F441)</f>
        <v>2</v>
      </c>
      <c r="G443" s="160">
        <f>F443/$R443</f>
        <v>4.4444444444444446E-2</v>
      </c>
      <c r="H443" s="155">
        <f>SUM(H438:H441)</f>
        <v>2</v>
      </c>
      <c r="I443" s="160">
        <f>H443/$R443</f>
        <v>4.4444444444444446E-2</v>
      </c>
      <c r="J443" s="155">
        <f>SUM(J438:J441)</f>
        <v>25</v>
      </c>
      <c r="K443" s="160">
        <f>J443/$R443</f>
        <v>0.55555555555555558</v>
      </c>
      <c r="L443" s="155">
        <f>SUM(L438:L441)</f>
        <v>16</v>
      </c>
      <c r="M443" s="160">
        <f>L443/$R443</f>
        <v>0.35555555555555557</v>
      </c>
      <c r="N443" s="155">
        <f>SUM(N438:N441)</f>
        <v>0</v>
      </c>
      <c r="O443" s="160">
        <f>N443/$R443</f>
        <v>0</v>
      </c>
      <c r="P443" s="155">
        <f>SUM(P438:P441)</f>
        <v>0</v>
      </c>
      <c r="Q443" s="160">
        <f>P443/$R443</f>
        <v>0</v>
      </c>
      <c r="R443" s="156">
        <f>SUM(R438:R441)</f>
        <v>45</v>
      </c>
      <c r="S443" s="213">
        <v>4.2222222222222241</v>
      </c>
      <c r="T443" s="214">
        <v>0.7351217861035273</v>
      </c>
    </row>
    <row r="444" spans="3:20" s="193" customFormat="1" ht="18.75" customHeight="1" x14ac:dyDescent="0.25">
      <c r="C444" s="246"/>
      <c r="D444" s="215"/>
      <c r="E444" s="216"/>
      <c r="F444" s="215"/>
      <c r="G444" s="216"/>
      <c r="H444" s="215"/>
      <c r="I444" s="216"/>
      <c r="J444" s="215"/>
      <c r="K444" s="216"/>
      <c r="L444" s="215"/>
      <c r="M444" s="216"/>
      <c r="N444" s="215"/>
      <c r="O444" s="216"/>
      <c r="P444" s="215"/>
      <c r="Q444" s="216"/>
      <c r="R444" s="217"/>
      <c r="S444" s="218"/>
      <c r="T444" s="219"/>
    </row>
    <row r="445" spans="3:20" s="193" customFormat="1" ht="18.75" customHeight="1" x14ac:dyDescent="0.25">
      <c r="C445" s="246"/>
      <c r="D445" s="215"/>
      <c r="E445" s="216"/>
      <c r="F445" s="215"/>
      <c r="G445" s="216"/>
      <c r="H445" s="215"/>
      <c r="I445" s="216"/>
      <c r="J445" s="215"/>
      <c r="K445" s="216"/>
      <c r="L445" s="215"/>
      <c r="M445" s="216"/>
      <c r="N445" s="215"/>
      <c r="O445" s="216"/>
      <c r="P445" s="215"/>
      <c r="Q445" s="216"/>
      <c r="R445" s="217"/>
      <c r="S445" s="218"/>
      <c r="T445" s="219"/>
    </row>
    <row r="446" spans="3:20" s="193" customFormat="1" ht="18.75" customHeight="1" x14ac:dyDescent="0.25">
      <c r="C446" s="246"/>
      <c r="D446" s="215"/>
      <c r="E446" s="216"/>
      <c r="F446" s="215"/>
      <c r="G446" s="216"/>
      <c r="H446" s="215"/>
      <c r="I446" s="216"/>
      <c r="J446" s="215"/>
      <c r="K446" s="216"/>
      <c r="L446" s="215"/>
      <c r="M446" s="216"/>
      <c r="N446" s="215"/>
      <c r="O446" s="216"/>
      <c r="P446" s="215"/>
      <c r="Q446" s="216"/>
      <c r="R446" s="217"/>
      <c r="S446" s="218"/>
      <c r="T446" s="219"/>
    </row>
    <row r="447" spans="3:20" s="193" customFormat="1" ht="18.75" customHeight="1" x14ac:dyDescent="0.25">
      <c r="C447" s="246"/>
      <c r="D447" s="215"/>
      <c r="E447" s="216"/>
      <c r="F447" s="215"/>
      <c r="G447" s="216"/>
      <c r="H447" s="215"/>
      <c r="I447" s="216"/>
      <c r="J447" s="215"/>
      <c r="K447" s="216"/>
      <c r="L447" s="215"/>
      <c r="M447" s="216"/>
      <c r="N447" s="215"/>
      <c r="O447" s="216"/>
      <c r="P447" s="215"/>
      <c r="Q447" s="216"/>
      <c r="R447" s="217"/>
      <c r="S447" s="218"/>
      <c r="T447" s="219"/>
    </row>
    <row r="448" spans="3:20" s="193" customFormat="1" ht="18.75" customHeight="1" x14ac:dyDescent="0.25">
      <c r="C448" s="246"/>
      <c r="D448" s="215"/>
      <c r="E448" s="216"/>
      <c r="F448" s="215"/>
      <c r="G448" s="216"/>
      <c r="H448" s="215"/>
      <c r="I448" s="216"/>
      <c r="J448" s="215"/>
      <c r="K448" s="216"/>
      <c r="L448" s="215"/>
      <c r="M448" s="216"/>
      <c r="N448" s="215"/>
      <c r="O448" s="216"/>
      <c r="P448" s="215"/>
      <c r="Q448" s="216"/>
      <c r="R448" s="217"/>
      <c r="S448" s="218"/>
      <c r="T448" s="219"/>
    </row>
    <row r="449" spans="2:20" s="193" customFormat="1" ht="18.75" customHeight="1" x14ac:dyDescent="0.25">
      <c r="C449" s="246"/>
      <c r="D449" s="215"/>
      <c r="E449" s="216"/>
      <c r="F449" s="215"/>
      <c r="G449" s="216"/>
      <c r="H449" s="215"/>
      <c r="I449" s="216"/>
      <c r="J449" s="215"/>
      <c r="K449" s="216"/>
      <c r="L449" s="215"/>
      <c r="M449" s="216"/>
      <c r="N449" s="215"/>
      <c r="O449" s="216"/>
      <c r="P449" s="215"/>
      <c r="Q449" s="216"/>
      <c r="R449" s="217"/>
      <c r="S449" s="218"/>
      <c r="T449" s="219"/>
    </row>
    <row r="450" spans="2:20" s="193" customFormat="1" ht="18.75" customHeight="1" x14ac:dyDescent="0.25">
      <c r="C450" s="246"/>
      <c r="D450" s="215"/>
      <c r="E450" s="216"/>
      <c r="F450" s="215"/>
      <c r="G450" s="216"/>
      <c r="H450" s="215"/>
      <c r="I450" s="216"/>
      <c r="J450" s="215"/>
      <c r="K450" s="216"/>
      <c r="L450" s="215"/>
      <c r="M450" s="216"/>
      <c r="N450" s="215"/>
      <c r="O450" s="216"/>
      <c r="P450" s="215"/>
      <c r="Q450" s="216"/>
      <c r="R450" s="217"/>
      <c r="S450" s="218"/>
      <c r="T450" s="219"/>
    </row>
    <row r="451" spans="2:20" s="193" customFormat="1" ht="18.75" customHeight="1" x14ac:dyDescent="0.25">
      <c r="C451" s="246"/>
      <c r="D451" s="215"/>
      <c r="E451" s="216"/>
      <c r="F451" s="215"/>
      <c r="G451" s="216"/>
      <c r="H451" s="215"/>
      <c r="I451" s="216"/>
      <c r="J451" s="215"/>
      <c r="K451" s="216"/>
      <c r="L451" s="215"/>
      <c r="M451" s="216"/>
      <c r="N451" s="215"/>
      <c r="O451" s="216"/>
      <c r="P451" s="215"/>
      <c r="Q451" s="216"/>
      <c r="R451" s="217"/>
      <c r="S451" s="218"/>
      <c r="T451" s="219"/>
    </row>
    <row r="452" spans="2:20" s="193" customFormat="1" ht="18.75" customHeight="1" x14ac:dyDescent="0.25">
      <c r="C452" s="246"/>
      <c r="D452" s="215"/>
      <c r="E452" s="216"/>
      <c r="F452" s="215"/>
      <c r="G452" s="216"/>
      <c r="H452" s="215"/>
      <c r="I452" s="216"/>
      <c r="J452" s="215"/>
      <c r="K452" s="216"/>
      <c r="L452" s="215"/>
      <c r="M452" s="216"/>
      <c r="N452" s="215"/>
      <c r="O452" s="216"/>
      <c r="P452" s="215"/>
      <c r="Q452" s="216"/>
      <c r="R452" s="217"/>
      <c r="S452" s="218"/>
      <c r="T452" s="219"/>
    </row>
    <row r="454" spans="2:20" s="222" customFormat="1" ht="18.75" customHeight="1" x14ac:dyDescent="0.25"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</row>
    <row r="455" spans="2:20" s="222" customFormat="1" ht="18.75" customHeight="1" x14ac:dyDescent="0.25"/>
    <row r="456" spans="2:20" s="222" customFormat="1" ht="18.75" customHeight="1" x14ac:dyDescent="0.25"/>
    <row r="457" spans="2:20" s="222" customFormat="1" ht="18.75" customHeight="1" x14ac:dyDescent="0.25">
      <c r="D457" s="222" t="s">
        <v>203</v>
      </c>
      <c r="E457" s="222" t="s">
        <v>204</v>
      </c>
      <c r="F457" s="222" t="s">
        <v>205</v>
      </c>
    </row>
    <row r="458" spans="2:20" s="222" customFormat="1" ht="18.75" customHeight="1" x14ac:dyDescent="0.25">
      <c r="C458" s="222" t="s">
        <v>107</v>
      </c>
      <c r="D458" s="222">
        <v>3.4285714285714288</v>
      </c>
      <c r="E458" s="222" t="s">
        <v>182</v>
      </c>
      <c r="F458" s="222">
        <v>4.166666666666667</v>
      </c>
    </row>
    <row r="459" spans="2:20" s="222" customFormat="1" ht="18.75" customHeight="1" x14ac:dyDescent="0.25">
      <c r="C459" s="222" t="s">
        <v>108</v>
      </c>
      <c r="D459" s="222">
        <v>2.75</v>
      </c>
      <c r="E459" s="222">
        <v>4.6666666666666661</v>
      </c>
      <c r="F459" s="222">
        <v>4.2941176470588243</v>
      </c>
    </row>
    <row r="460" spans="2:20" s="222" customFormat="1" ht="18.75" customHeight="1" x14ac:dyDescent="0.25">
      <c r="C460" s="222" t="s">
        <v>109</v>
      </c>
      <c r="D460" s="222">
        <v>3.5</v>
      </c>
      <c r="E460" s="222">
        <v>3</v>
      </c>
      <c r="F460" s="222">
        <v>4</v>
      </c>
    </row>
    <row r="461" spans="2:20" s="222" customFormat="1" ht="18.75" customHeight="1" x14ac:dyDescent="0.25">
      <c r="C461" s="222" t="s">
        <v>110</v>
      </c>
      <c r="D461" s="222">
        <v>3.5714285714285716</v>
      </c>
      <c r="E461" s="222">
        <v>3.75</v>
      </c>
      <c r="F461" s="222">
        <v>4.25</v>
      </c>
    </row>
    <row r="462" spans="2:20" s="222" customFormat="1" ht="18.75" customHeight="1" x14ac:dyDescent="0.25"/>
    <row r="463" spans="2:20" s="222" customFormat="1" ht="18.75" customHeight="1" x14ac:dyDescent="0.25"/>
    <row r="464" spans="2:20" s="222" customFormat="1" ht="18.75" customHeight="1" x14ac:dyDescent="0.25"/>
    <row r="465" spans="2:20" s="222" customFormat="1" ht="18.75" customHeight="1" x14ac:dyDescent="0.25"/>
    <row r="466" spans="2:20" s="222" customFormat="1" ht="18.75" customHeight="1" x14ac:dyDescent="0.25"/>
    <row r="467" spans="2:20" s="193" customFormat="1" ht="18.75" customHeight="1" x14ac:dyDescent="0.25"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3"/>
    </row>
    <row r="468" spans="2:20" s="193" customFormat="1" ht="18.75" customHeight="1" x14ac:dyDescent="0.25">
      <c r="B468" s="223"/>
      <c r="C468" s="223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</row>
    <row r="469" spans="2:20" s="193" customFormat="1" ht="18.75" customHeight="1" x14ac:dyDescent="0.25"/>
    <row r="470" spans="2:20" s="193" customFormat="1" ht="18.75" customHeight="1" x14ac:dyDescent="0.25"/>
    <row r="471" spans="2:20" s="193" customFormat="1" ht="18.75" customHeight="1" x14ac:dyDescent="0.25"/>
    <row r="472" spans="2:20" s="193" customFormat="1" ht="18.75" customHeight="1" x14ac:dyDescent="0.25"/>
    <row r="473" spans="2:20" s="193" customFormat="1" ht="18.75" customHeight="1" x14ac:dyDescent="0.25">
      <c r="C473" s="201" t="s">
        <v>191</v>
      </c>
    </row>
    <row r="474" spans="2:20" s="193" customFormat="1" ht="18.75" customHeight="1" x14ac:dyDescent="0.25"/>
    <row r="475" spans="2:20" s="193" customFormat="1" ht="18.75" customHeight="1" x14ac:dyDescent="0.25">
      <c r="C475" s="258"/>
      <c r="D475" s="261" t="s">
        <v>206</v>
      </c>
      <c r="E475" s="262"/>
      <c r="F475" s="262"/>
      <c r="G475" s="262"/>
      <c r="H475" s="262"/>
      <c r="I475" s="262"/>
      <c r="J475" s="262"/>
      <c r="K475" s="262"/>
      <c r="L475" s="262"/>
      <c r="M475" s="262"/>
      <c r="N475" s="262"/>
      <c r="O475" s="262"/>
      <c r="P475" s="262"/>
      <c r="Q475" s="262"/>
      <c r="R475" s="262"/>
      <c r="S475" s="262"/>
      <c r="T475" s="263"/>
    </row>
    <row r="476" spans="2:20" s="193" customFormat="1" ht="18.75" customHeight="1" x14ac:dyDescent="0.25">
      <c r="C476" s="259"/>
      <c r="D476" s="264" t="s">
        <v>186</v>
      </c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6"/>
    </row>
    <row r="477" spans="2:20" s="193" customFormat="1" ht="18.75" customHeight="1" x14ac:dyDescent="0.25">
      <c r="C477" s="259"/>
      <c r="D477" s="267">
        <v>1</v>
      </c>
      <c r="E477" s="268"/>
      <c r="F477" s="267">
        <v>2</v>
      </c>
      <c r="G477" s="268"/>
      <c r="H477" s="267">
        <v>3</v>
      </c>
      <c r="I477" s="268"/>
      <c r="J477" s="267">
        <v>4</v>
      </c>
      <c r="K477" s="268"/>
      <c r="L477" s="267">
        <v>5</v>
      </c>
      <c r="M477" s="268"/>
      <c r="N477" s="267" t="s">
        <v>42</v>
      </c>
      <c r="O477" s="268"/>
      <c r="P477" s="267" t="s">
        <v>187</v>
      </c>
      <c r="Q477" s="268"/>
      <c r="R477" s="269" t="s">
        <v>118</v>
      </c>
      <c r="S477" s="269" t="s">
        <v>183</v>
      </c>
      <c r="T477" s="269" t="s">
        <v>184</v>
      </c>
    </row>
    <row r="478" spans="2:20" s="193" customFormat="1" ht="18.75" customHeight="1" x14ac:dyDescent="0.25">
      <c r="C478" s="260"/>
      <c r="D478" s="206" t="s">
        <v>1</v>
      </c>
      <c r="E478" s="206" t="s">
        <v>7</v>
      </c>
      <c r="F478" s="206" t="s">
        <v>1</v>
      </c>
      <c r="G478" s="206" t="s">
        <v>7</v>
      </c>
      <c r="H478" s="206" t="s">
        <v>1</v>
      </c>
      <c r="I478" s="206" t="s">
        <v>7</v>
      </c>
      <c r="J478" s="206" t="s">
        <v>1</v>
      </c>
      <c r="K478" s="206" t="s">
        <v>7</v>
      </c>
      <c r="L478" s="206" t="s">
        <v>1</v>
      </c>
      <c r="M478" s="206" t="s">
        <v>7</v>
      </c>
      <c r="N478" s="206" t="s">
        <v>1</v>
      </c>
      <c r="O478" s="206" t="s">
        <v>7</v>
      </c>
      <c r="P478" s="206" t="s">
        <v>1</v>
      </c>
      <c r="Q478" s="206" t="s">
        <v>7</v>
      </c>
      <c r="R478" s="270"/>
      <c r="S478" s="270"/>
      <c r="T478" s="270"/>
    </row>
    <row r="479" spans="2:20" s="193" customFormat="1" ht="36" customHeight="1" x14ac:dyDescent="0.25">
      <c r="C479" s="162" t="str">
        <f>'Fitxa Tècnica'!$D$21</f>
        <v>GRAU EN ELECTRÒNICA INDUSTRIAL I AUTOMÀTICA</v>
      </c>
      <c r="D479" s="207">
        <v>0</v>
      </c>
      <c r="E479" s="159">
        <f>D479/$R479</f>
        <v>0</v>
      </c>
      <c r="F479" s="212">
        <v>1</v>
      </c>
      <c r="G479" s="159">
        <f>F479/$R479</f>
        <v>8.3333333333333329E-2</v>
      </c>
      <c r="H479" s="207">
        <v>2</v>
      </c>
      <c r="I479" s="159">
        <f>H479/$R479</f>
        <v>0.16666666666666666</v>
      </c>
      <c r="J479" s="207">
        <v>8</v>
      </c>
      <c r="K479" s="159">
        <f>J479/$R479</f>
        <v>0.66666666666666663</v>
      </c>
      <c r="L479" s="207">
        <v>1</v>
      </c>
      <c r="M479" s="159">
        <f>L479/$R479</f>
        <v>8.3333333333333329E-2</v>
      </c>
      <c r="N479" s="207">
        <v>0</v>
      </c>
      <c r="O479" s="159">
        <f>N479/$R479</f>
        <v>0</v>
      </c>
      <c r="P479" s="207">
        <v>0</v>
      </c>
      <c r="Q479" s="159">
        <f>P479/$R479</f>
        <v>0</v>
      </c>
      <c r="R479" s="212">
        <f>SUM(P479,N479,L479,J479,H479,F479,D479)</f>
        <v>12</v>
      </c>
      <c r="S479" s="208">
        <v>3.75</v>
      </c>
      <c r="T479" s="208">
        <v>0.75377836144440913</v>
      </c>
    </row>
    <row r="480" spans="2:20" s="193" customFormat="1" ht="36" customHeight="1" x14ac:dyDescent="0.25">
      <c r="C480" s="162" t="str">
        <f>'Fitxa Tècnica'!$D$22</f>
        <v>GRAU EN ENGINYERIA DE DISSENY INDUSTRIAL I DESENVOLUPAMENT DEL PRODUCTE</v>
      </c>
      <c r="D480" s="207">
        <v>0</v>
      </c>
      <c r="E480" s="159">
        <f>D480/$R480</f>
        <v>0</v>
      </c>
      <c r="F480" s="212">
        <v>3</v>
      </c>
      <c r="G480" s="159">
        <f>F480/$R480</f>
        <v>0.17647058823529413</v>
      </c>
      <c r="H480" s="207">
        <v>5</v>
      </c>
      <c r="I480" s="159">
        <f>H480/$R480</f>
        <v>0.29411764705882354</v>
      </c>
      <c r="J480" s="207">
        <v>7</v>
      </c>
      <c r="K480" s="159">
        <f>J480/$R480</f>
        <v>0.41176470588235292</v>
      </c>
      <c r="L480" s="207">
        <v>2</v>
      </c>
      <c r="M480" s="159">
        <f>L480/$R480</f>
        <v>0.11764705882352941</v>
      </c>
      <c r="N480" s="207">
        <v>0</v>
      </c>
      <c r="O480" s="159">
        <f>N480/$R480</f>
        <v>0</v>
      </c>
      <c r="P480" s="207">
        <v>0</v>
      </c>
      <c r="Q480" s="159">
        <f>P480/$R480</f>
        <v>0</v>
      </c>
      <c r="R480" s="212">
        <f t="shared" ref="R480:R482" si="98">SUM(P480,N480,L480,J480,H480,F480,D480)</f>
        <v>17</v>
      </c>
      <c r="S480" s="208">
        <v>3.4705882352941178</v>
      </c>
      <c r="T480" s="208">
        <v>0.94324221828379862</v>
      </c>
    </row>
    <row r="481" spans="3:20" s="193" customFormat="1" ht="36" customHeight="1" x14ac:dyDescent="0.25">
      <c r="C481" s="162" t="str">
        <f>'Fitxa Tècnica'!$D$23</f>
        <v>GRAU EN ENGINYERIA ELÈCTRICA</v>
      </c>
      <c r="D481" s="207">
        <v>0</v>
      </c>
      <c r="E481" s="159">
        <f>D481/$R481</f>
        <v>0</v>
      </c>
      <c r="F481" s="212">
        <v>0</v>
      </c>
      <c r="G481" s="159">
        <f>F481/$R481</f>
        <v>0</v>
      </c>
      <c r="H481" s="207">
        <v>1</v>
      </c>
      <c r="I481" s="159">
        <f>H481/$R481</f>
        <v>0.25</v>
      </c>
      <c r="J481" s="207">
        <v>3</v>
      </c>
      <c r="K481" s="159">
        <f>J481/$R481</f>
        <v>0.75</v>
      </c>
      <c r="L481" s="207">
        <v>0</v>
      </c>
      <c r="M481" s="159">
        <f>L481/$R481</f>
        <v>0</v>
      </c>
      <c r="N481" s="207">
        <v>0</v>
      </c>
      <c r="O481" s="159">
        <f>N481/$R481</f>
        <v>0</v>
      </c>
      <c r="P481" s="207">
        <v>0</v>
      </c>
      <c r="Q481" s="159">
        <f>P481/$R481</f>
        <v>0</v>
      </c>
      <c r="R481" s="212">
        <f t="shared" si="98"/>
        <v>4</v>
      </c>
      <c r="S481" s="208">
        <v>3.75</v>
      </c>
      <c r="T481" s="208">
        <v>0.5</v>
      </c>
    </row>
    <row r="482" spans="3:20" s="193" customFormat="1" ht="36" customHeight="1" x14ac:dyDescent="0.25">
      <c r="C482" s="163" t="str">
        <f>'Fitxa Tècnica'!$D$24</f>
        <v>GRAU EN ENGINYERIA MECÀNICA</v>
      </c>
      <c r="D482" s="207">
        <v>0</v>
      </c>
      <c r="E482" s="159">
        <f>D482/$R482</f>
        <v>0</v>
      </c>
      <c r="F482" s="212">
        <v>0</v>
      </c>
      <c r="G482" s="159">
        <f>F482/$R482</f>
        <v>0</v>
      </c>
      <c r="H482" s="207">
        <v>5</v>
      </c>
      <c r="I482" s="159">
        <f>H482/$R482</f>
        <v>0.41666666666666669</v>
      </c>
      <c r="J482" s="207">
        <v>4</v>
      </c>
      <c r="K482" s="159">
        <f>J482/$R482</f>
        <v>0.33333333333333331</v>
      </c>
      <c r="L482" s="207">
        <v>3</v>
      </c>
      <c r="M482" s="159">
        <f>L482/$R482</f>
        <v>0.25</v>
      </c>
      <c r="N482" s="207">
        <v>0</v>
      </c>
      <c r="O482" s="159">
        <f>N482/$R482</f>
        <v>0</v>
      </c>
      <c r="P482" s="207">
        <v>0</v>
      </c>
      <c r="Q482" s="159">
        <f>P482/$R482</f>
        <v>0</v>
      </c>
      <c r="R482" s="212">
        <f t="shared" si="98"/>
        <v>12</v>
      </c>
      <c r="S482" s="208">
        <v>3.833333333333333</v>
      </c>
      <c r="T482" s="208">
        <v>0.83484710993672184</v>
      </c>
    </row>
    <row r="483" spans="3:20" s="193" customFormat="1" ht="5.25" customHeight="1" x14ac:dyDescent="0.25">
      <c r="C483" s="199"/>
      <c r="D483" s="209"/>
      <c r="E483" s="209"/>
      <c r="F483" s="209"/>
      <c r="G483" s="210"/>
      <c r="H483" s="211"/>
      <c r="I483" s="209"/>
      <c r="J483" s="210"/>
      <c r="K483" s="210"/>
      <c r="L483" s="211"/>
      <c r="M483" s="209"/>
      <c r="N483" s="211"/>
      <c r="O483" s="209"/>
      <c r="P483" s="211"/>
      <c r="Q483" s="209"/>
      <c r="R483" s="209"/>
      <c r="S483" s="210"/>
      <c r="T483" s="209"/>
    </row>
    <row r="484" spans="3:20" s="193" customFormat="1" ht="18.75" customHeight="1" x14ac:dyDescent="0.25">
      <c r="C484" s="163" t="s">
        <v>85</v>
      </c>
      <c r="D484" s="155">
        <f>SUM(D479:D482)</f>
        <v>0</v>
      </c>
      <c r="E484" s="160">
        <f>D484/$R484</f>
        <v>0</v>
      </c>
      <c r="F484" s="155">
        <f>SUM(F479:F482)</f>
        <v>4</v>
      </c>
      <c r="G484" s="160">
        <f>F484/$R484</f>
        <v>8.8888888888888892E-2</v>
      </c>
      <c r="H484" s="155">
        <f>SUM(H479:H482)</f>
        <v>13</v>
      </c>
      <c r="I484" s="160">
        <f>H484/$R484</f>
        <v>0.28888888888888886</v>
      </c>
      <c r="J484" s="155">
        <f>SUM(J479:J482)</f>
        <v>22</v>
      </c>
      <c r="K484" s="160">
        <f>J484/$R484</f>
        <v>0.48888888888888887</v>
      </c>
      <c r="L484" s="155">
        <f>SUM(L479:L482)</f>
        <v>6</v>
      </c>
      <c r="M484" s="160">
        <f>L484/$R484</f>
        <v>0.13333333333333333</v>
      </c>
      <c r="N484" s="155">
        <f>SUM(N479:N482)</f>
        <v>0</v>
      </c>
      <c r="O484" s="160">
        <f>N484/$R484</f>
        <v>0</v>
      </c>
      <c r="P484" s="155">
        <f>SUM(P479:P482)</f>
        <v>0</v>
      </c>
      <c r="Q484" s="160">
        <f>P484/$R484</f>
        <v>0</v>
      </c>
      <c r="R484" s="156">
        <f>SUM(R479:R482)</f>
        <v>45</v>
      </c>
      <c r="S484" s="213">
        <v>3.6666666666666665</v>
      </c>
      <c r="T484" s="214">
        <v>0.82572282384477047</v>
      </c>
    </row>
    <row r="485" spans="3:20" s="193" customFormat="1" ht="18.75" customHeight="1" x14ac:dyDescent="0.25"/>
    <row r="486" spans="3:20" s="193" customFormat="1" ht="18.75" customHeight="1" x14ac:dyDescent="0.25">
      <c r="C486" s="258"/>
      <c r="D486" s="261" t="s">
        <v>207</v>
      </c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2"/>
      <c r="P486" s="262"/>
      <c r="Q486" s="262"/>
      <c r="R486" s="262"/>
      <c r="S486" s="262"/>
      <c r="T486" s="263"/>
    </row>
    <row r="487" spans="3:20" s="193" customFormat="1" ht="18.75" customHeight="1" x14ac:dyDescent="0.25">
      <c r="C487" s="259"/>
      <c r="D487" s="264" t="s">
        <v>186</v>
      </c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6"/>
    </row>
    <row r="488" spans="3:20" s="193" customFormat="1" ht="18.75" customHeight="1" x14ac:dyDescent="0.25">
      <c r="C488" s="259"/>
      <c r="D488" s="267">
        <v>1</v>
      </c>
      <c r="E488" s="268"/>
      <c r="F488" s="267">
        <v>2</v>
      </c>
      <c r="G488" s="268"/>
      <c r="H488" s="267">
        <v>3</v>
      </c>
      <c r="I488" s="268"/>
      <c r="J488" s="267">
        <v>4</v>
      </c>
      <c r="K488" s="268"/>
      <c r="L488" s="267">
        <v>5</v>
      </c>
      <c r="M488" s="268"/>
      <c r="N488" s="267" t="s">
        <v>42</v>
      </c>
      <c r="O488" s="268"/>
      <c r="P488" s="267" t="s">
        <v>187</v>
      </c>
      <c r="Q488" s="268"/>
      <c r="R488" s="269" t="s">
        <v>118</v>
      </c>
      <c r="S488" s="269" t="s">
        <v>183</v>
      </c>
      <c r="T488" s="269" t="s">
        <v>184</v>
      </c>
    </row>
    <row r="489" spans="3:20" s="193" customFormat="1" ht="18.75" customHeight="1" x14ac:dyDescent="0.25">
      <c r="C489" s="260"/>
      <c r="D489" s="206" t="s">
        <v>1</v>
      </c>
      <c r="E489" s="206" t="s">
        <v>7</v>
      </c>
      <c r="F489" s="206" t="s">
        <v>1</v>
      </c>
      <c r="G489" s="206" t="s">
        <v>7</v>
      </c>
      <c r="H489" s="206" t="s">
        <v>1</v>
      </c>
      <c r="I489" s="206" t="s">
        <v>7</v>
      </c>
      <c r="J489" s="206" t="s">
        <v>1</v>
      </c>
      <c r="K489" s="206" t="s">
        <v>7</v>
      </c>
      <c r="L489" s="206" t="s">
        <v>1</v>
      </c>
      <c r="M489" s="206" t="s">
        <v>7</v>
      </c>
      <c r="N489" s="206" t="s">
        <v>1</v>
      </c>
      <c r="O489" s="206" t="s">
        <v>7</v>
      </c>
      <c r="P489" s="206" t="s">
        <v>1</v>
      </c>
      <c r="Q489" s="206" t="s">
        <v>7</v>
      </c>
      <c r="R489" s="270"/>
      <c r="S489" s="270"/>
      <c r="T489" s="270"/>
    </row>
    <row r="490" spans="3:20" s="193" customFormat="1" ht="36" customHeight="1" x14ac:dyDescent="0.25">
      <c r="C490" s="162" t="str">
        <f>'Fitxa Tècnica'!$D$21</f>
        <v>GRAU EN ELECTRÒNICA INDUSTRIAL I AUTOMÀTICA</v>
      </c>
      <c r="D490" s="207">
        <v>0</v>
      </c>
      <c r="E490" s="159">
        <f>D490/$R490</f>
        <v>0</v>
      </c>
      <c r="F490" s="212">
        <v>0</v>
      </c>
      <c r="G490" s="159">
        <f>F490/$R490</f>
        <v>0</v>
      </c>
      <c r="H490" s="207">
        <v>3</v>
      </c>
      <c r="I490" s="159">
        <f>H490/$R490</f>
        <v>0.25</v>
      </c>
      <c r="J490" s="207">
        <v>8</v>
      </c>
      <c r="K490" s="159">
        <f>J490/$R490</f>
        <v>0.66666666666666663</v>
      </c>
      <c r="L490" s="207">
        <v>1</v>
      </c>
      <c r="M490" s="159">
        <f>L490/$R490</f>
        <v>8.3333333333333329E-2</v>
      </c>
      <c r="N490" s="207">
        <v>0</v>
      </c>
      <c r="O490" s="159">
        <f>N490/$R490</f>
        <v>0</v>
      </c>
      <c r="P490" s="207">
        <v>0</v>
      </c>
      <c r="Q490" s="159">
        <f>P490/$R490</f>
        <v>0</v>
      </c>
      <c r="R490" s="212">
        <f>SUM(P490,N490,L490,J490,H490,F490,D490)</f>
        <v>12</v>
      </c>
      <c r="S490" s="208">
        <v>3.833333333333333</v>
      </c>
      <c r="T490" s="208">
        <v>0.57735026918962573</v>
      </c>
    </row>
    <row r="491" spans="3:20" s="193" customFormat="1" ht="36" customHeight="1" x14ac:dyDescent="0.25">
      <c r="C491" s="162" t="str">
        <f>'Fitxa Tècnica'!$D$22</f>
        <v>GRAU EN ENGINYERIA DE DISSENY INDUSTRIAL I DESENVOLUPAMENT DEL PRODUCTE</v>
      </c>
      <c r="D491" s="207">
        <v>1</v>
      </c>
      <c r="E491" s="159">
        <f>D491/$R491</f>
        <v>5.8823529411764705E-2</v>
      </c>
      <c r="F491" s="212">
        <v>2</v>
      </c>
      <c r="G491" s="159">
        <f>F491/$R491</f>
        <v>0.11764705882352941</v>
      </c>
      <c r="H491" s="207">
        <v>1</v>
      </c>
      <c r="I491" s="159">
        <f>H491/$R491</f>
        <v>5.8823529411764705E-2</v>
      </c>
      <c r="J491" s="207">
        <v>11</v>
      </c>
      <c r="K491" s="159">
        <f>J491/$R491</f>
        <v>0.6470588235294118</v>
      </c>
      <c r="L491" s="207">
        <v>2</v>
      </c>
      <c r="M491" s="159">
        <f>L491/$R491</f>
        <v>0.11764705882352941</v>
      </c>
      <c r="N491" s="207">
        <v>0</v>
      </c>
      <c r="O491" s="159">
        <f>N491/$R491</f>
        <v>0</v>
      </c>
      <c r="P491" s="207">
        <v>0</v>
      </c>
      <c r="Q491" s="159">
        <f>P491/$R491</f>
        <v>0</v>
      </c>
      <c r="R491" s="212">
        <f t="shared" ref="R491:R493" si="99">SUM(P491,N491,L491,J491,H491,F491,D491)</f>
        <v>17</v>
      </c>
      <c r="S491" s="208">
        <v>3.6470588235294112</v>
      </c>
      <c r="T491" s="208">
        <v>1.0571882797418486</v>
      </c>
    </row>
    <row r="492" spans="3:20" s="193" customFormat="1" ht="36" customHeight="1" x14ac:dyDescent="0.25">
      <c r="C492" s="162" t="str">
        <f>'Fitxa Tècnica'!$D$23</f>
        <v>GRAU EN ENGINYERIA ELÈCTRICA</v>
      </c>
      <c r="D492" s="207">
        <v>0</v>
      </c>
      <c r="E492" s="159">
        <f>D492/$R492</f>
        <v>0</v>
      </c>
      <c r="F492" s="212">
        <v>0</v>
      </c>
      <c r="G492" s="159">
        <f>F492/$R492</f>
        <v>0</v>
      </c>
      <c r="H492" s="207">
        <v>1</v>
      </c>
      <c r="I492" s="159">
        <f>H492/$R492</f>
        <v>0.25</v>
      </c>
      <c r="J492" s="207">
        <v>3</v>
      </c>
      <c r="K492" s="159">
        <f>J492/$R492</f>
        <v>0.75</v>
      </c>
      <c r="L492" s="207">
        <v>0</v>
      </c>
      <c r="M492" s="159">
        <f>L492/$R492</f>
        <v>0</v>
      </c>
      <c r="N492" s="207">
        <v>0</v>
      </c>
      <c r="O492" s="159">
        <f>N492/$R492</f>
        <v>0</v>
      </c>
      <c r="P492" s="207">
        <v>0</v>
      </c>
      <c r="Q492" s="159">
        <f>P492/$R492</f>
        <v>0</v>
      </c>
      <c r="R492" s="212">
        <f t="shared" si="99"/>
        <v>4</v>
      </c>
      <c r="S492" s="208">
        <v>3.75</v>
      </c>
      <c r="T492" s="208">
        <v>0.5</v>
      </c>
    </row>
    <row r="493" spans="3:20" s="193" customFormat="1" ht="36" customHeight="1" x14ac:dyDescent="0.25">
      <c r="C493" s="163" t="str">
        <f>'Fitxa Tècnica'!$D$24</f>
        <v>GRAU EN ENGINYERIA MECÀNICA</v>
      </c>
      <c r="D493" s="207">
        <v>0</v>
      </c>
      <c r="E493" s="159">
        <f>D493/$R493</f>
        <v>0</v>
      </c>
      <c r="F493" s="212">
        <v>0</v>
      </c>
      <c r="G493" s="159">
        <f>F493/$R493</f>
        <v>0</v>
      </c>
      <c r="H493" s="207">
        <v>4</v>
      </c>
      <c r="I493" s="159">
        <f>H493/$R493</f>
        <v>0.33333333333333331</v>
      </c>
      <c r="J493" s="207">
        <v>7</v>
      </c>
      <c r="K493" s="159">
        <f>J493/$R493</f>
        <v>0.58333333333333337</v>
      </c>
      <c r="L493" s="207">
        <v>1</v>
      </c>
      <c r="M493" s="159">
        <f>L493/$R493</f>
        <v>8.3333333333333329E-2</v>
      </c>
      <c r="N493" s="207">
        <v>0</v>
      </c>
      <c r="O493" s="159">
        <f>N493/$R493</f>
        <v>0</v>
      </c>
      <c r="P493" s="207">
        <v>0</v>
      </c>
      <c r="Q493" s="159">
        <f>P493/$R493</f>
        <v>0</v>
      </c>
      <c r="R493" s="212">
        <f t="shared" si="99"/>
        <v>12</v>
      </c>
      <c r="S493" s="208">
        <v>3.7499999999999996</v>
      </c>
      <c r="T493" s="208">
        <v>0.6215815605080609</v>
      </c>
    </row>
    <row r="494" spans="3:20" s="193" customFormat="1" ht="5.25" customHeight="1" x14ac:dyDescent="0.25">
      <c r="C494" s="199"/>
      <c r="D494" s="209"/>
      <c r="E494" s="209"/>
      <c r="F494" s="209"/>
      <c r="G494" s="210"/>
      <c r="H494" s="211"/>
      <c r="I494" s="209"/>
      <c r="J494" s="210"/>
      <c r="K494" s="210"/>
      <c r="L494" s="211"/>
      <c r="M494" s="209"/>
      <c r="N494" s="211"/>
      <c r="O494" s="209"/>
      <c r="P494" s="211"/>
      <c r="Q494" s="209"/>
      <c r="R494" s="209"/>
      <c r="S494" s="210"/>
      <c r="T494" s="209"/>
    </row>
    <row r="495" spans="3:20" s="193" customFormat="1" ht="18.75" customHeight="1" x14ac:dyDescent="0.25">
      <c r="C495" s="163" t="s">
        <v>85</v>
      </c>
      <c r="D495" s="155">
        <f>SUM(D490:D494)</f>
        <v>1</v>
      </c>
      <c r="E495" s="160">
        <f>D495/$R495</f>
        <v>2.2222222222222223E-2</v>
      </c>
      <c r="F495" s="155">
        <f>SUM(F490:F493)</f>
        <v>2</v>
      </c>
      <c r="G495" s="160">
        <f>F495/$R495</f>
        <v>4.4444444444444446E-2</v>
      </c>
      <c r="H495" s="155">
        <f>SUM(H490:H493)</f>
        <v>9</v>
      </c>
      <c r="I495" s="160">
        <f>H495/$R495</f>
        <v>0.2</v>
      </c>
      <c r="J495" s="155">
        <f>SUM(J490:J493)</f>
        <v>29</v>
      </c>
      <c r="K495" s="160">
        <f>J495/$R495</f>
        <v>0.64444444444444449</v>
      </c>
      <c r="L495" s="155">
        <f>SUM(L490:L493)</f>
        <v>4</v>
      </c>
      <c r="M495" s="160">
        <f>L495/$R495</f>
        <v>8.8888888888888892E-2</v>
      </c>
      <c r="N495" s="155">
        <f>SUM(N490:N493)</f>
        <v>0</v>
      </c>
      <c r="O495" s="160">
        <f>N495/$R495</f>
        <v>0</v>
      </c>
      <c r="P495" s="155">
        <f>SUM(P490:P493)</f>
        <v>0</v>
      </c>
      <c r="Q495" s="160">
        <f>P495/$R495</f>
        <v>0</v>
      </c>
      <c r="R495" s="156">
        <f>SUM(R490:R493)</f>
        <v>45</v>
      </c>
      <c r="S495" s="213">
        <v>3.7333333333333329</v>
      </c>
      <c r="T495" s="214">
        <v>0.78044276477580932</v>
      </c>
    </row>
    <row r="496" spans="3:20" s="193" customFormat="1" ht="18.75" customHeight="1" x14ac:dyDescent="0.25"/>
    <row r="497" spans="3:20" s="193" customFormat="1" ht="18.75" customHeight="1" x14ac:dyDescent="0.25"/>
    <row r="498" spans="3:20" s="193" customFormat="1" ht="18.75" customHeight="1" x14ac:dyDescent="0.25"/>
    <row r="499" spans="3:20" s="193" customFormat="1" ht="18.75" customHeight="1" x14ac:dyDescent="0.25"/>
    <row r="500" spans="3:20" s="193" customFormat="1" ht="18.75" customHeight="1" x14ac:dyDescent="0.25"/>
    <row r="501" spans="3:20" s="193" customFormat="1" ht="18.75" customHeight="1" x14ac:dyDescent="0.25"/>
    <row r="502" spans="3:20" s="193" customFormat="1" ht="18.75" customHeight="1" x14ac:dyDescent="0.25"/>
    <row r="503" spans="3:20" s="193" customFormat="1" ht="18.75" customHeight="1" x14ac:dyDescent="0.25"/>
    <row r="504" spans="3:20" s="193" customFormat="1" ht="18.75" customHeight="1" x14ac:dyDescent="0.25"/>
    <row r="505" spans="3:20" s="193" customFormat="1" ht="32.25" customHeight="1" x14ac:dyDescent="0.25">
      <c r="C505" s="258"/>
      <c r="D505" s="283" t="s">
        <v>208</v>
      </c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5"/>
    </row>
    <row r="506" spans="3:20" s="193" customFormat="1" ht="18.75" customHeight="1" x14ac:dyDescent="0.25">
      <c r="C506" s="259"/>
      <c r="D506" s="264" t="s">
        <v>186</v>
      </c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6"/>
    </row>
    <row r="507" spans="3:20" s="193" customFormat="1" ht="18.75" customHeight="1" x14ac:dyDescent="0.25">
      <c r="C507" s="259"/>
      <c r="D507" s="267">
        <v>1</v>
      </c>
      <c r="E507" s="268"/>
      <c r="F507" s="267">
        <v>2</v>
      </c>
      <c r="G507" s="268"/>
      <c r="H507" s="267">
        <v>3</v>
      </c>
      <c r="I507" s="268"/>
      <c r="J507" s="267">
        <v>4</v>
      </c>
      <c r="K507" s="268"/>
      <c r="L507" s="267">
        <v>5</v>
      </c>
      <c r="M507" s="268"/>
      <c r="N507" s="267" t="s">
        <v>42</v>
      </c>
      <c r="O507" s="268"/>
      <c r="P507" s="267" t="s">
        <v>187</v>
      </c>
      <c r="Q507" s="268"/>
      <c r="R507" s="269" t="s">
        <v>118</v>
      </c>
      <c r="S507" s="269" t="s">
        <v>183</v>
      </c>
      <c r="T507" s="269" t="s">
        <v>184</v>
      </c>
    </row>
    <row r="508" spans="3:20" s="193" customFormat="1" ht="18.75" customHeight="1" x14ac:dyDescent="0.25">
      <c r="C508" s="260"/>
      <c r="D508" s="206" t="s">
        <v>1</v>
      </c>
      <c r="E508" s="206" t="s">
        <v>7</v>
      </c>
      <c r="F508" s="206" t="s">
        <v>1</v>
      </c>
      <c r="G508" s="206" t="s">
        <v>7</v>
      </c>
      <c r="H508" s="206" t="s">
        <v>1</v>
      </c>
      <c r="I508" s="206" t="s">
        <v>7</v>
      </c>
      <c r="J508" s="206" t="s">
        <v>1</v>
      </c>
      <c r="K508" s="206" t="s">
        <v>7</v>
      </c>
      <c r="L508" s="206" t="s">
        <v>1</v>
      </c>
      <c r="M508" s="206" t="s">
        <v>7</v>
      </c>
      <c r="N508" s="206" t="s">
        <v>1</v>
      </c>
      <c r="O508" s="206" t="s">
        <v>7</v>
      </c>
      <c r="P508" s="206" t="s">
        <v>1</v>
      </c>
      <c r="Q508" s="206" t="s">
        <v>7</v>
      </c>
      <c r="R508" s="270"/>
      <c r="S508" s="270"/>
      <c r="T508" s="270"/>
    </row>
    <row r="509" spans="3:20" s="193" customFormat="1" ht="36" customHeight="1" x14ac:dyDescent="0.25">
      <c r="C509" s="162" t="str">
        <f>'Fitxa Tècnica'!$D$21</f>
        <v>GRAU EN ELECTRÒNICA INDUSTRIAL I AUTOMÀTICA</v>
      </c>
      <c r="D509" s="207">
        <v>1</v>
      </c>
      <c r="E509" s="159">
        <f>D509/$R509</f>
        <v>8.3333333333333329E-2</v>
      </c>
      <c r="F509" s="212">
        <v>2</v>
      </c>
      <c r="G509" s="159">
        <f>F509/$R509</f>
        <v>0.16666666666666666</v>
      </c>
      <c r="H509" s="207">
        <v>3</v>
      </c>
      <c r="I509" s="159">
        <f>H509/$R509</f>
        <v>0.25</v>
      </c>
      <c r="J509" s="207">
        <v>5</v>
      </c>
      <c r="K509" s="159">
        <f>J509/$R509</f>
        <v>0.41666666666666669</v>
      </c>
      <c r="L509" s="207">
        <v>1</v>
      </c>
      <c r="M509" s="159">
        <f>L509/$R509</f>
        <v>8.3333333333333329E-2</v>
      </c>
      <c r="N509" s="207">
        <v>0</v>
      </c>
      <c r="O509" s="159">
        <f>N509/$R509</f>
        <v>0</v>
      </c>
      <c r="P509" s="207">
        <v>0</v>
      </c>
      <c r="Q509" s="159">
        <f>P509/$R509</f>
        <v>0</v>
      </c>
      <c r="R509" s="212">
        <f>SUM(P509,N509,L509,J509,H509,F509,D509)</f>
        <v>12</v>
      </c>
      <c r="S509" s="208">
        <v>3.25</v>
      </c>
      <c r="T509" s="208">
        <v>1.1381803659589922</v>
      </c>
    </row>
    <row r="510" spans="3:20" s="193" customFormat="1" ht="36" customHeight="1" x14ac:dyDescent="0.25">
      <c r="C510" s="162" t="str">
        <f>'Fitxa Tècnica'!$D$22</f>
        <v>GRAU EN ENGINYERIA DE DISSENY INDUSTRIAL I DESENVOLUPAMENT DEL PRODUCTE</v>
      </c>
      <c r="D510" s="207">
        <v>2</v>
      </c>
      <c r="E510" s="159">
        <f>D510/$R510</f>
        <v>0.11764705882352941</v>
      </c>
      <c r="F510" s="212">
        <v>5</v>
      </c>
      <c r="G510" s="159">
        <f>F510/$R510</f>
        <v>0.29411764705882354</v>
      </c>
      <c r="H510" s="207">
        <v>4</v>
      </c>
      <c r="I510" s="159">
        <f>H510/$R510</f>
        <v>0.23529411764705882</v>
      </c>
      <c r="J510" s="207">
        <v>5</v>
      </c>
      <c r="K510" s="159">
        <f>J510/$R510</f>
        <v>0.29411764705882354</v>
      </c>
      <c r="L510" s="207">
        <v>1</v>
      </c>
      <c r="M510" s="159">
        <f>L510/$R510</f>
        <v>5.8823529411764705E-2</v>
      </c>
      <c r="N510" s="207">
        <v>0</v>
      </c>
      <c r="O510" s="159">
        <f>N510/$R510</f>
        <v>0</v>
      </c>
      <c r="P510" s="207">
        <v>0</v>
      </c>
      <c r="Q510" s="159">
        <f>P510/$R510</f>
        <v>0</v>
      </c>
      <c r="R510" s="212">
        <f t="shared" ref="R510:R512" si="100">SUM(P510,N510,L510,J510,H510,F510,D510)</f>
        <v>17</v>
      </c>
      <c r="S510" s="208">
        <v>2.8823529411764701</v>
      </c>
      <c r="T510" s="208">
        <v>1.1663164740528442</v>
      </c>
    </row>
    <row r="511" spans="3:20" s="193" customFormat="1" ht="36" customHeight="1" x14ac:dyDescent="0.25">
      <c r="C511" s="162" t="str">
        <f>'Fitxa Tècnica'!$D$23</f>
        <v>GRAU EN ENGINYERIA ELÈCTRICA</v>
      </c>
      <c r="D511" s="207">
        <v>1</v>
      </c>
      <c r="E511" s="159">
        <f>D511/$R511</f>
        <v>0.25</v>
      </c>
      <c r="F511" s="212">
        <v>0</v>
      </c>
      <c r="G511" s="159">
        <f>F511/$R511</f>
        <v>0</v>
      </c>
      <c r="H511" s="207">
        <v>1</v>
      </c>
      <c r="I511" s="159">
        <f>H511/$R511</f>
        <v>0.25</v>
      </c>
      <c r="J511" s="207">
        <v>2</v>
      </c>
      <c r="K511" s="159">
        <f>J511/$R511</f>
        <v>0.5</v>
      </c>
      <c r="L511" s="207">
        <v>0</v>
      </c>
      <c r="M511" s="159">
        <f>L511/$R511</f>
        <v>0</v>
      </c>
      <c r="N511" s="207">
        <v>0</v>
      </c>
      <c r="O511" s="159">
        <f>N511/$R511</f>
        <v>0</v>
      </c>
      <c r="P511" s="207">
        <v>0</v>
      </c>
      <c r="Q511" s="159">
        <f>P511/$R511</f>
        <v>0</v>
      </c>
      <c r="R511" s="212">
        <f t="shared" si="100"/>
        <v>4</v>
      </c>
      <c r="S511" s="208">
        <v>3</v>
      </c>
      <c r="T511" s="208">
        <v>1.4142135623730951</v>
      </c>
    </row>
    <row r="512" spans="3:20" s="193" customFormat="1" ht="36" customHeight="1" x14ac:dyDescent="0.25">
      <c r="C512" s="163" t="str">
        <f>'Fitxa Tècnica'!$D$24</f>
        <v>GRAU EN ENGINYERIA MECÀNICA</v>
      </c>
      <c r="D512" s="207">
        <v>3</v>
      </c>
      <c r="E512" s="159">
        <f>D512/$R512</f>
        <v>0.25</v>
      </c>
      <c r="F512" s="212">
        <v>1</v>
      </c>
      <c r="G512" s="159">
        <f>F512/$R512</f>
        <v>8.3333333333333329E-2</v>
      </c>
      <c r="H512" s="207">
        <v>2</v>
      </c>
      <c r="I512" s="159">
        <f>H512/$R512</f>
        <v>0.16666666666666666</v>
      </c>
      <c r="J512" s="207">
        <v>6</v>
      </c>
      <c r="K512" s="159">
        <f>J512/$R512</f>
        <v>0.5</v>
      </c>
      <c r="L512" s="207">
        <v>0</v>
      </c>
      <c r="M512" s="159">
        <f>L512/$R512</f>
        <v>0</v>
      </c>
      <c r="N512" s="207">
        <v>0</v>
      </c>
      <c r="O512" s="159">
        <f>N512/$R512</f>
        <v>0</v>
      </c>
      <c r="P512" s="207">
        <v>0</v>
      </c>
      <c r="Q512" s="159">
        <f>P512/$R512</f>
        <v>0</v>
      </c>
      <c r="R512" s="212">
        <f t="shared" si="100"/>
        <v>12</v>
      </c>
      <c r="S512" s="208">
        <v>2.9166666666666665</v>
      </c>
      <c r="T512" s="208">
        <v>1.3113721705515065</v>
      </c>
    </row>
    <row r="513" spans="3:20" s="193" customFormat="1" ht="5.25" customHeight="1" x14ac:dyDescent="0.25">
      <c r="C513" s="199"/>
      <c r="D513" s="209"/>
      <c r="E513" s="209"/>
      <c r="F513" s="209"/>
      <c r="G513" s="210"/>
      <c r="H513" s="211"/>
      <c r="I513" s="209"/>
      <c r="J513" s="210"/>
      <c r="K513" s="210"/>
      <c r="L513" s="211"/>
      <c r="M513" s="209"/>
      <c r="N513" s="211"/>
      <c r="O513" s="209"/>
      <c r="P513" s="211"/>
      <c r="Q513" s="209"/>
      <c r="R513" s="209"/>
      <c r="S513" s="210"/>
      <c r="T513" s="209"/>
    </row>
    <row r="514" spans="3:20" s="193" customFormat="1" ht="18.75" customHeight="1" x14ac:dyDescent="0.25">
      <c r="C514" s="163" t="s">
        <v>85</v>
      </c>
      <c r="D514" s="155">
        <f>SUM(D509:D512)</f>
        <v>7</v>
      </c>
      <c r="E514" s="160">
        <f>D514/$R514</f>
        <v>0.15555555555555556</v>
      </c>
      <c r="F514" s="155">
        <f>SUM(F509:F512)</f>
        <v>8</v>
      </c>
      <c r="G514" s="160">
        <f>F514/$R514</f>
        <v>0.17777777777777778</v>
      </c>
      <c r="H514" s="155">
        <f>SUM(H509:H512)</f>
        <v>10</v>
      </c>
      <c r="I514" s="160">
        <f>H514/$R514</f>
        <v>0.22222222222222221</v>
      </c>
      <c r="J514" s="155">
        <f>SUM(J509:J512)</f>
        <v>18</v>
      </c>
      <c r="K514" s="160">
        <f>J514/$R514</f>
        <v>0.4</v>
      </c>
      <c r="L514" s="155">
        <f>SUM(L509:L512)</f>
        <v>2</v>
      </c>
      <c r="M514" s="160">
        <f>L514/$R514</f>
        <v>4.4444444444444446E-2</v>
      </c>
      <c r="N514" s="155">
        <f>SUM(N509:N512)</f>
        <v>0</v>
      </c>
      <c r="O514" s="160">
        <f>N514/$R514</f>
        <v>0</v>
      </c>
      <c r="P514" s="155">
        <f>SUM(P509:P512)</f>
        <v>0</v>
      </c>
      <c r="Q514" s="160">
        <f>P514/$R514</f>
        <v>0</v>
      </c>
      <c r="R514" s="156">
        <f>SUM(R509:R512)</f>
        <v>45</v>
      </c>
      <c r="S514" s="213">
        <v>3</v>
      </c>
      <c r="T514" s="214">
        <v>1.1870513506545992</v>
      </c>
    </row>
    <row r="515" spans="3:20" s="193" customFormat="1" ht="18.75" customHeight="1" x14ac:dyDescent="0.25"/>
    <row r="516" spans="3:20" s="193" customFormat="1" ht="18.75" customHeight="1" x14ac:dyDescent="0.25">
      <c r="C516" s="258"/>
      <c r="D516" s="261" t="s">
        <v>209</v>
      </c>
      <c r="E516" s="262"/>
      <c r="F516" s="262"/>
      <c r="G516" s="262"/>
      <c r="H516" s="262"/>
      <c r="I516" s="262"/>
      <c r="J516" s="262"/>
      <c r="K516" s="262"/>
      <c r="L516" s="262"/>
      <c r="M516" s="262"/>
      <c r="N516" s="262"/>
      <c r="O516" s="262"/>
      <c r="P516" s="262"/>
      <c r="Q516" s="262"/>
      <c r="R516" s="262"/>
      <c r="S516" s="262"/>
      <c r="T516" s="263"/>
    </row>
    <row r="517" spans="3:20" s="193" customFormat="1" ht="18.75" customHeight="1" x14ac:dyDescent="0.25">
      <c r="C517" s="259"/>
      <c r="D517" s="264" t="s">
        <v>186</v>
      </c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6"/>
    </row>
    <row r="518" spans="3:20" s="193" customFormat="1" ht="18.75" customHeight="1" x14ac:dyDescent="0.25">
      <c r="C518" s="259"/>
      <c r="D518" s="267">
        <v>1</v>
      </c>
      <c r="E518" s="268"/>
      <c r="F518" s="267">
        <v>2</v>
      </c>
      <c r="G518" s="268"/>
      <c r="H518" s="267">
        <v>3</v>
      </c>
      <c r="I518" s="268"/>
      <c r="J518" s="267">
        <v>4</v>
      </c>
      <c r="K518" s="268"/>
      <c r="L518" s="267">
        <v>5</v>
      </c>
      <c r="M518" s="268"/>
      <c r="N518" s="267" t="s">
        <v>42</v>
      </c>
      <c r="O518" s="268"/>
      <c r="P518" s="267" t="s">
        <v>187</v>
      </c>
      <c r="Q518" s="268"/>
      <c r="R518" s="269" t="s">
        <v>118</v>
      </c>
      <c r="S518" s="269" t="s">
        <v>183</v>
      </c>
      <c r="T518" s="269" t="s">
        <v>184</v>
      </c>
    </row>
    <row r="519" spans="3:20" s="193" customFormat="1" ht="18.75" customHeight="1" x14ac:dyDescent="0.25">
      <c r="C519" s="260"/>
      <c r="D519" s="206" t="s">
        <v>1</v>
      </c>
      <c r="E519" s="206" t="s">
        <v>7</v>
      </c>
      <c r="F519" s="206" t="s">
        <v>1</v>
      </c>
      <c r="G519" s="206" t="s">
        <v>7</v>
      </c>
      <c r="H519" s="206" t="s">
        <v>1</v>
      </c>
      <c r="I519" s="206" t="s">
        <v>7</v>
      </c>
      <c r="J519" s="206" t="s">
        <v>1</v>
      </c>
      <c r="K519" s="206" t="s">
        <v>7</v>
      </c>
      <c r="L519" s="206" t="s">
        <v>1</v>
      </c>
      <c r="M519" s="206" t="s">
        <v>7</v>
      </c>
      <c r="N519" s="206" t="s">
        <v>1</v>
      </c>
      <c r="O519" s="206" t="s">
        <v>7</v>
      </c>
      <c r="P519" s="206" t="s">
        <v>1</v>
      </c>
      <c r="Q519" s="206" t="s">
        <v>7</v>
      </c>
      <c r="R519" s="270"/>
      <c r="S519" s="270"/>
      <c r="T519" s="270"/>
    </row>
    <row r="520" spans="3:20" s="193" customFormat="1" ht="36" customHeight="1" x14ac:dyDescent="0.25">
      <c r="C520" s="162" t="str">
        <f>'Fitxa Tècnica'!$D$21</f>
        <v>GRAU EN ELECTRÒNICA INDUSTRIAL I AUTOMÀTICA</v>
      </c>
      <c r="D520" s="207">
        <v>0</v>
      </c>
      <c r="E520" s="159">
        <f>D520/$R520</f>
        <v>0</v>
      </c>
      <c r="F520" s="212">
        <v>4</v>
      </c>
      <c r="G520" s="159">
        <f>F520/$R520</f>
        <v>0.33333333333333331</v>
      </c>
      <c r="H520" s="207">
        <v>4</v>
      </c>
      <c r="I520" s="159">
        <f>H520/$R520</f>
        <v>0.33333333333333331</v>
      </c>
      <c r="J520" s="207">
        <v>4</v>
      </c>
      <c r="K520" s="159">
        <f>J520/$R520</f>
        <v>0.33333333333333331</v>
      </c>
      <c r="L520" s="207">
        <v>0</v>
      </c>
      <c r="M520" s="159">
        <f>L520/$R520</f>
        <v>0</v>
      </c>
      <c r="N520" s="207">
        <v>0</v>
      </c>
      <c r="O520" s="159">
        <f>N520/$R520</f>
        <v>0</v>
      </c>
      <c r="P520" s="207">
        <v>0</v>
      </c>
      <c r="Q520" s="159">
        <f>P520/$R520</f>
        <v>0</v>
      </c>
      <c r="R520" s="212">
        <f>SUM(P520,N520,L520,J520,H520,F520,D520)</f>
        <v>12</v>
      </c>
      <c r="S520" s="208">
        <v>3</v>
      </c>
      <c r="T520" s="208">
        <v>0.85280286542244177</v>
      </c>
    </row>
    <row r="521" spans="3:20" s="193" customFormat="1" ht="36" customHeight="1" x14ac:dyDescent="0.25">
      <c r="C521" s="162" t="str">
        <f>'Fitxa Tècnica'!$D$22</f>
        <v>GRAU EN ENGINYERIA DE DISSENY INDUSTRIAL I DESENVOLUPAMENT DEL PRODUCTE</v>
      </c>
      <c r="D521" s="207">
        <v>1</v>
      </c>
      <c r="E521" s="159">
        <f>D521/$R521</f>
        <v>5.8823529411764705E-2</v>
      </c>
      <c r="F521" s="212">
        <v>5</v>
      </c>
      <c r="G521" s="159">
        <f>F521/$R521</f>
        <v>0.29411764705882354</v>
      </c>
      <c r="H521" s="207">
        <v>6</v>
      </c>
      <c r="I521" s="159">
        <f>H521/$R521</f>
        <v>0.35294117647058826</v>
      </c>
      <c r="J521" s="207">
        <v>4</v>
      </c>
      <c r="K521" s="159">
        <f>J521/$R521</f>
        <v>0.23529411764705882</v>
      </c>
      <c r="L521" s="207">
        <v>1</v>
      </c>
      <c r="M521" s="159">
        <f>L521/$R521</f>
        <v>5.8823529411764705E-2</v>
      </c>
      <c r="N521" s="207">
        <v>0</v>
      </c>
      <c r="O521" s="159">
        <f>N521/$R521</f>
        <v>0</v>
      </c>
      <c r="P521" s="207">
        <v>0</v>
      </c>
      <c r="Q521" s="159">
        <f>P521/$R521</f>
        <v>0</v>
      </c>
      <c r="R521" s="212">
        <f t="shared" ref="R521:R523" si="101">SUM(P521,N521,L521,J521,H521,F521,D521)</f>
        <v>17</v>
      </c>
      <c r="S521" s="208">
        <v>2.9411764705882355</v>
      </c>
      <c r="T521" s="208">
        <v>1.0289915108550531</v>
      </c>
    </row>
    <row r="522" spans="3:20" s="193" customFormat="1" ht="36" customHeight="1" x14ac:dyDescent="0.25">
      <c r="C522" s="162" t="str">
        <f>'Fitxa Tècnica'!$D$23</f>
        <v>GRAU EN ENGINYERIA ELÈCTRICA</v>
      </c>
      <c r="D522" s="207">
        <v>0</v>
      </c>
      <c r="E522" s="159">
        <f>D522/$R522</f>
        <v>0</v>
      </c>
      <c r="F522" s="212">
        <v>1</v>
      </c>
      <c r="G522" s="159">
        <f>F522/$R522</f>
        <v>0.25</v>
      </c>
      <c r="H522" s="207">
        <v>0</v>
      </c>
      <c r="I522" s="159">
        <f>H522/$R522</f>
        <v>0</v>
      </c>
      <c r="J522" s="207">
        <v>3</v>
      </c>
      <c r="K522" s="159">
        <f>J522/$R522</f>
        <v>0.75</v>
      </c>
      <c r="L522" s="207">
        <v>0</v>
      </c>
      <c r="M522" s="159">
        <f>L522/$R522</f>
        <v>0</v>
      </c>
      <c r="N522" s="207">
        <v>0</v>
      </c>
      <c r="O522" s="159">
        <f>N522/$R522</f>
        <v>0</v>
      </c>
      <c r="P522" s="207">
        <v>0</v>
      </c>
      <c r="Q522" s="159">
        <f>P522/$R522</f>
        <v>0</v>
      </c>
      <c r="R522" s="212">
        <f t="shared" si="101"/>
        <v>4</v>
      </c>
      <c r="S522" s="208">
        <v>3.5</v>
      </c>
      <c r="T522" s="208">
        <v>0.99999999999999989</v>
      </c>
    </row>
    <row r="523" spans="3:20" s="193" customFormat="1" ht="36" customHeight="1" x14ac:dyDescent="0.25">
      <c r="C523" s="163" t="str">
        <f>'Fitxa Tècnica'!$D$24</f>
        <v>GRAU EN ENGINYERIA MECÀNICA</v>
      </c>
      <c r="D523" s="207">
        <v>2</v>
      </c>
      <c r="E523" s="159">
        <f>D523/$R523</f>
        <v>0.16666666666666666</v>
      </c>
      <c r="F523" s="212">
        <v>2</v>
      </c>
      <c r="G523" s="159">
        <f>F523/$R523</f>
        <v>0.16666666666666666</v>
      </c>
      <c r="H523" s="207">
        <v>5</v>
      </c>
      <c r="I523" s="159">
        <f>H523/$R523</f>
        <v>0.41666666666666669</v>
      </c>
      <c r="J523" s="207">
        <v>2</v>
      </c>
      <c r="K523" s="159">
        <f>J523/$R523</f>
        <v>0.16666666666666666</v>
      </c>
      <c r="L523" s="207">
        <v>0</v>
      </c>
      <c r="M523" s="159">
        <f>L523/$R523</f>
        <v>0</v>
      </c>
      <c r="N523" s="207">
        <v>1</v>
      </c>
      <c r="O523" s="159">
        <f>N523/$R523</f>
        <v>8.3333333333333329E-2</v>
      </c>
      <c r="P523" s="207">
        <v>0</v>
      </c>
      <c r="Q523" s="159">
        <f>P523/$R523</f>
        <v>0</v>
      </c>
      <c r="R523" s="212">
        <f t="shared" si="101"/>
        <v>12</v>
      </c>
      <c r="S523" s="208">
        <v>2.6363636363636362</v>
      </c>
      <c r="T523" s="208">
        <v>1.0269106361049409</v>
      </c>
    </row>
    <row r="524" spans="3:20" s="193" customFormat="1" ht="5.25" customHeight="1" x14ac:dyDescent="0.25">
      <c r="C524" s="199"/>
      <c r="D524" s="209"/>
      <c r="E524" s="209"/>
      <c r="F524" s="209"/>
      <c r="G524" s="210"/>
      <c r="H524" s="211"/>
      <c r="I524" s="209"/>
      <c r="J524" s="210"/>
      <c r="K524" s="210"/>
      <c r="L524" s="211"/>
      <c r="M524" s="209"/>
      <c r="N524" s="211"/>
      <c r="O524" s="209"/>
      <c r="P524" s="211"/>
      <c r="Q524" s="209"/>
      <c r="R524" s="209"/>
      <c r="S524" s="210"/>
      <c r="T524" s="209"/>
    </row>
    <row r="525" spans="3:20" s="193" customFormat="1" ht="18.75" customHeight="1" x14ac:dyDescent="0.25">
      <c r="C525" s="163" t="s">
        <v>85</v>
      </c>
      <c r="D525" s="155">
        <f>SUM(D520:D523)</f>
        <v>3</v>
      </c>
      <c r="E525" s="160">
        <f>D525/$R525</f>
        <v>6.6666666666666666E-2</v>
      </c>
      <c r="F525" s="155">
        <f>SUM(F520:F523)</f>
        <v>12</v>
      </c>
      <c r="G525" s="160">
        <f>F525/$R525</f>
        <v>0.26666666666666666</v>
      </c>
      <c r="H525" s="155">
        <f>SUM(H520:H523)</f>
        <v>15</v>
      </c>
      <c r="I525" s="160">
        <f>H525/$R525</f>
        <v>0.33333333333333331</v>
      </c>
      <c r="J525" s="155">
        <f>SUM(J520:J523)</f>
        <v>13</v>
      </c>
      <c r="K525" s="160">
        <f>J525/$R525</f>
        <v>0.28888888888888886</v>
      </c>
      <c r="L525" s="155">
        <f>SUM(L520:L523)</f>
        <v>1</v>
      </c>
      <c r="M525" s="160">
        <f>L525/$R525</f>
        <v>2.2222222222222223E-2</v>
      </c>
      <c r="N525" s="155">
        <f>SUM(N520:N523)</f>
        <v>1</v>
      </c>
      <c r="O525" s="160">
        <f>N525/$R525</f>
        <v>2.2222222222222223E-2</v>
      </c>
      <c r="P525" s="155">
        <f>SUM(P520:P523)</f>
        <v>0</v>
      </c>
      <c r="Q525" s="160">
        <f>P525/$R525</f>
        <v>0</v>
      </c>
      <c r="R525" s="156">
        <f>SUM(R520:R523)</f>
        <v>45</v>
      </c>
      <c r="S525" s="213">
        <v>2.9318181818181817</v>
      </c>
      <c r="T525" s="214">
        <v>0.9740284908857042</v>
      </c>
    </row>
    <row r="527" spans="3:20" s="193" customFormat="1" ht="18.75" customHeight="1" x14ac:dyDescent="0.25">
      <c r="C527" s="258"/>
      <c r="D527" s="261" t="s">
        <v>210</v>
      </c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2"/>
      <c r="Q527" s="262"/>
      <c r="R527" s="262"/>
      <c r="S527" s="262"/>
      <c r="T527" s="263"/>
    </row>
    <row r="528" spans="3:20" s="193" customFormat="1" ht="18.75" customHeight="1" x14ac:dyDescent="0.25">
      <c r="C528" s="259"/>
      <c r="D528" s="264" t="s">
        <v>186</v>
      </c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6"/>
    </row>
    <row r="529" spans="3:20" s="193" customFormat="1" ht="18.75" customHeight="1" x14ac:dyDescent="0.25">
      <c r="C529" s="259"/>
      <c r="D529" s="267">
        <v>1</v>
      </c>
      <c r="E529" s="268"/>
      <c r="F529" s="267">
        <v>2</v>
      </c>
      <c r="G529" s="268"/>
      <c r="H529" s="267">
        <v>3</v>
      </c>
      <c r="I529" s="268"/>
      <c r="J529" s="267">
        <v>4</v>
      </c>
      <c r="K529" s="268"/>
      <c r="L529" s="267">
        <v>5</v>
      </c>
      <c r="M529" s="268"/>
      <c r="N529" s="267" t="s">
        <v>42</v>
      </c>
      <c r="O529" s="268"/>
      <c r="P529" s="267" t="s">
        <v>187</v>
      </c>
      <c r="Q529" s="268"/>
      <c r="R529" s="269" t="s">
        <v>118</v>
      </c>
      <c r="S529" s="269" t="s">
        <v>183</v>
      </c>
      <c r="T529" s="269" t="s">
        <v>184</v>
      </c>
    </row>
    <row r="530" spans="3:20" s="193" customFormat="1" ht="18.75" customHeight="1" x14ac:dyDescent="0.25">
      <c r="C530" s="260"/>
      <c r="D530" s="206" t="s">
        <v>1</v>
      </c>
      <c r="E530" s="206" t="s">
        <v>7</v>
      </c>
      <c r="F530" s="206" t="s">
        <v>1</v>
      </c>
      <c r="G530" s="206" t="s">
        <v>7</v>
      </c>
      <c r="H530" s="206" t="s">
        <v>1</v>
      </c>
      <c r="I530" s="206" t="s">
        <v>7</v>
      </c>
      <c r="J530" s="206" t="s">
        <v>1</v>
      </c>
      <c r="K530" s="206" t="s">
        <v>7</v>
      </c>
      <c r="L530" s="206" t="s">
        <v>1</v>
      </c>
      <c r="M530" s="206" t="s">
        <v>7</v>
      </c>
      <c r="N530" s="206" t="s">
        <v>1</v>
      </c>
      <c r="O530" s="206" t="s">
        <v>7</v>
      </c>
      <c r="P530" s="206" t="s">
        <v>1</v>
      </c>
      <c r="Q530" s="206" t="s">
        <v>7</v>
      </c>
      <c r="R530" s="270"/>
      <c r="S530" s="270"/>
      <c r="T530" s="270"/>
    </row>
    <row r="531" spans="3:20" s="193" customFormat="1" ht="36" customHeight="1" x14ac:dyDescent="0.25">
      <c r="C531" s="162" t="str">
        <f>'Fitxa Tècnica'!$D$21</f>
        <v>GRAU EN ELECTRÒNICA INDUSTRIAL I AUTOMÀTICA</v>
      </c>
      <c r="D531" s="207">
        <v>0</v>
      </c>
      <c r="E531" s="159">
        <f>D531/$R531</f>
        <v>0</v>
      </c>
      <c r="F531" s="212">
        <v>1</v>
      </c>
      <c r="G531" s="159">
        <f>F531/$R531</f>
        <v>8.3333333333333329E-2</v>
      </c>
      <c r="H531" s="207">
        <v>5</v>
      </c>
      <c r="I531" s="159">
        <f>H531/$R531</f>
        <v>0.41666666666666669</v>
      </c>
      <c r="J531" s="207">
        <v>5</v>
      </c>
      <c r="K531" s="159">
        <f>J531/$R531</f>
        <v>0.41666666666666669</v>
      </c>
      <c r="L531" s="207">
        <v>1</v>
      </c>
      <c r="M531" s="159">
        <f>L531/$R531</f>
        <v>8.3333333333333329E-2</v>
      </c>
      <c r="N531" s="207">
        <v>0</v>
      </c>
      <c r="O531" s="159">
        <f>N531/$R531</f>
        <v>0</v>
      </c>
      <c r="P531" s="207">
        <v>0</v>
      </c>
      <c r="Q531" s="159">
        <f>P531/$R531</f>
        <v>0</v>
      </c>
      <c r="R531" s="212">
        <f>SUM(P531,N531,L531,J531,H531,F531,D531)</f>
        <v>12</v>
      </c>
      <c r="S531" s="208">
        <v>3.5</v>
      </c>
      <c r="T531" s="208">
        <v>0.7977240352174656</v>
      </c>
    </row>
    <row r="532" spans="3:20" s="193" customFormat="1" ht="36" customHeight="1" x14ac:dyDescent="0.25">
      <c r="C532" s="162" t="str">
        <f>'Fitxa Tècnica'!$D$22</f>
        <v>GRAU EN ENGINYERIA DE DISSENY INDUSTRIAL I DESENVOLUPAMENT DEL PRODUCTE</v>
      </c>
      <c r="D532" s="207">
        <v>1</v>
      </c>
      <c r="E532" s="159">
        <f>D532/$R532</f>
        <v>5.8823529411764705E-2</v>
      </c>
      <c r="F532" s="212">
        <v>2</v>
      </c>
      <c r="G532" s="159">
        <f>F532/$R532</f>
        <v>0.11764705882352941</v>
      </c>
      <c r="H532" s="207">
        <v>3</v>
      </c>
      <c r="I532" s="159">
        <f>H532/$R532</f>
        <v>0.17647058823529413</v>
      </c>
      <c r="J532" s="207">
        <v>9</v>
      </c>
      <c r="K532" s="159">
        <f>J532/$R532</f>
        <v>0.52941176470588236</v>
      </c>
      <c r="L532" s="207">
        <v>2</v>
      </c>
      <c r="M532" s="159">
        <f>L532/$R532</f>
        <v>0.11764705882352941</v>
      </c>
      <c r="N532" s="207">
        <v>0</v>
      </c>
      <c r="O532" s="159">
        <f>N532/$R532</f>
        <v>0</v>
      </c>
      <c r="P532" s="207">
        <v>0</v>
      </c>
      <c r="Q532" s="159">
        <f>P532/$R532</f>
        <v>0</v>
      </c>
      <c r="R532" s="212">
        <f t="shared" ref="R532:R534" si="102">SUM(P532,N532,L532,J532,H532,F532,D532)</f>
        <v>17</v>
      </c>
      <c r="S532" s="208">
        <v>3.5294117647058822</v>
      </c>
      <c r="T532" s="208">
        <v>1.0675700831106785</v>
      </c>
    </row>
    <row r="533" spans="3:20" s="193" customFormat="1" ht="36" customHeight="1" x14ac:dyDescent="0.25">
      <c r="C533" s="162" t="str">
        <f>'Fitxa Tècnica'!$D$23</f>
        <v>GRAU EN ENGINYERIA ELÈCTRICA</v>
      </c>
      <c r="D533" s="207">
        <v>0</v>
      </c>
      <c r="E533" s="159">
        <f>D533/$R533</f>
        <v>0</v>
      </c>
      <c r="F533" s="212">
        <v>0</v>
      </c>
      <c r="G533" s="159">
        <f>F533/$R533</f>
        <v>0</v>
      </c>
      <c r="H533" s="207">
        <v>1</v>
      </c>
      <c r="I533" s="159">
        <f>H533/$R533</f>
        <v>0.25</v>
      </c>
      <c r="J533" s="207">
        <v>3</v>
      </c>
      <c r="K533" s="159">
        <f>J533/$R533</f>
        <v>0.75</v>
      </c>
      <c r="L533" s="207">
        <v>0</v>
      </c>
      <c r="M533" s="159">
        <f>L533/$R533</f>
        <v>0</v>
      </c>
      <c r="N533" s="207">
        <v>0</v>
      </c>
      <c r="O533" s="159">
        <f>N533/$R533</f>
        <v>0</v>
      </c>
      <c r="P533" s="207">
        <v>0</v>
      </c>
      <c r="Q533" s="159">
        <f>P533/$R533</f>
        <v>0</v>
      </c>
      <c r="R533" s="212">
        <f t="shared" si="102"/>
        <v>4</v>
      </c>
      <c r="S533" s="208">
        <v>3.75</v>
      </c>
      <c r="T533" s="208">
        <v>0.5</v>
      </c>
    </row>
    <row r="534" spans="3:20" s="193" customFormat="1" ht="36" customHeight="1" x14ac:dyDescent="0.25">
      <c r="C534" s="163" t="str">
        <f>'Fitxa Tècnica'!$D$24</f>
        <v>GRAU EN ENGINYERIA MECÀNICA</v>
      </c>
      <c r="D534" s="207">
        <v>1</v>
      </c>
      <c r="E534" s="159">
        <f>D534/$R534</f>
        <v>8.3333333333333329E-2</v>
      </c>
      <c r="F534" s="212">
        <v>2</v>
      </c>
      <c r="G534" s="159">
        <f>F534/$R534</f>
        <v>0.16666666666666666</v>
      </c>
      <c r="H534" s="207">
        <v>3</v>
      </c>
      <c r="I534" s="159">
        <f>H534/$R534</f>
        <v>0.25</v>
      </c>
      <c r="J534" s="207">
        <v>6</v>
      </c>
      <c r="K534" s="159">
        <f>J534/$R534</f>
        <v>0.5</v>
      </c>
      <c r="L534" s="207">
        <v>0</v>
      </c>
      <c r="M534" s="159">
        <f>L534/$R534</f>
        <v>0</v>
      </c>
      <c r="N534" s="207">
        <v>0</v>
      </c>
      <c r="O534" s="159">
        <f>N534/$R534</f>
        <v>0</v>
      </c>
      <c r="P534" s="207">
        <v>0</v>
      </c>
      <c r="Q534" s="159">
        <f>P534/$R534</f>
        <v>0</v>
      </c>
      <c r="R534" s="212">
        <f t="shared" si="102"/>
        <v>12</v>
      </c>
      <c r="S534" s="208">
        <v>3.1666666666666665</v>
      </c>
      <c r="T534" s="208">
        <v>1.0298573010888745</v>
      </c>
    </row>
    <row r="535" spans="3:20" s="193" customFormat="1" ht="5.25" customHeight="1" x14ac:dyDescent="0.25">
      <c r="C535" s="199"/>
      <c r="D535" s="209"/>
      <c r="E535" s="209"/>
      <c r="F535" s="209"/>
      <c r="G535" s="210"/>
      <c r="H535" s="211"/>
      <c r="I535" s="209"/>
      <c r="J535" s="210"/>
      <c r="K535" s="210"/>
      <c r="L535" s="211"/>
      <c r="M535" s="209"/>
      <c r="N535" s="211"/>
      <c r="O535" s="209"/>
      <c r="P535" s="211"/>
      <c r="Q535" s="209"/>
      <c r="R535" s="209"/>
      <c r="S535" s="210"/>
      <c r="T535" s="209"/>
    </row>
    <row r="536" spans="3:20" s="193" customFormat="1" ht="18.75" customHeight="1" x14ac:dyDescent="0.25">
      <c r="C536" s="163" t="s">
        <v>85</v>
      </c>
      <c r="D536" s="155">
        <f>SUM(D531:D534)</f>
        <v>2</v>
      </c>
      <c r="E536" s="160">
        <f>D536/$R536</f>
        <v>4.4444444444444446E-2</v>
      </c>
      <c r="F536" s="155">
        <f>SUM(F531:F534)</f>
        <v>5</v>
      </c>
      <c r="G536" s="160">
        <f>F536/$R536</f>
        <v>0.1111111111111111</v>
      </c>
      <c r="H536" s="155">
        <f>SUM(H531:H534)</f>
        <v>12</v>
      </c>
      <c r="I536" s="160">
        <f>H536/$R536</f>
        <v>0.26666666666666666</v>
      </c>
      <c r="J536" s="155">
        <f>SUM(J531:J534)</f>
        <v>23</v>
      </c>
      <c r="K536" s="160">
        <f>J536/$R536</f>
        <v>0.51111111111111107</v>
      </c>
      <c r="L536" s="155">
        <f>SUM(L531:L534)</f>
        <v>3</v>
      </c>
      <c r="M536" s="160">
        <f>L536/$R536</f>
        <v>6.6666666666666666E-2</v>
      </c>
      <c r="N536" s="155">
        <f>SUM(N531:N534)</f>
        <v>0</v>
      </c>
      <c r="O536" s="160">
        <f>N536/$R536</f>
        <v>0</v>
      </c>
      <c r="P536" s="155">
        <f>SUM(P531:P534)</f>
        <v>0</v>
      </c>
      <c r="Q536" s="160">
        <f>P536/$R536</f>
        <v>0</v>
      </c>
      <c r="R536" s="156">
        <f>SUM(R531:R534)</f>
        <v>45</v>
      </c>
      <c r="S536" s="213">
        <v>3.4444444444444438</v>
      </c>
      <c r="T536" s="214">
        <v>0.94280904158206336</v>
      </c>
    </row>
    <row r="537" spans="3:20" s="193" customFormat="1" ht="18.75" customHeight="1" x14ac:dyDescent="0.25">
      <c r="C537" s="246"/>
      <c r="D537" s="215"/>
      <c r="E537" s="216"/>
      <c r="F537" s="215"/>
      <c r="G537" s="216"/>
      <c r="H537" s="215"/>
      <c r="I537" s="216"/>
      <c r="J537" s="215"/>
      <c r="K537" s="216"/>
      <c r="L537" s="215"/>
      <c r="M537" s="216"/>
      <c r="N537" s="215"/>
      <c r="O537" s="216"/>
      <c r="P537" s="215"/>
      <c r="Q537" s="216"/>
      <c r="R537" s="217"/>
      <c r="S537" s="218"/>
      <c r="T537" s="219"/>
    </row>
    <row r="538" spans="3:20" s="193" customFormat="1" ht="18.75" customHeight="1" x14ac:dyDescent="0.25">
      <c r="C538" s="246"/>
      <c r="D538" s="215"/>
      <c r="E538" s="216"/>
      <c r="F538" s="215"/>
      <c r="G538" s="216"/>
      <c r="H538" s="215"/>
      <c r="I538" s="216"/>
      <c r="J538" s="215"/>
      <c r="K538" s="216"/>
      <c r="L538" s="215"/>
      <c r="M538" s="216"/>
      <c r="N538" s="215"/>
      <c r="O538" s="216"/>
      <c r="P538" s="215"/>
      <c r="Q538" s="216"/>
      <c r="R538" s="217"/>
      <c r="S538" s="218"/>
      <c r="T538" s="219"/>
    </row>
    <row r="539" spans="3:20" s="193" customFormat="1" ht="18.75" customHeight="1" x14ac:dyDescent="0.25">
      <c r="C539" s="246"/>
      <c r="D539" s="215"/>
      <c r="E539" s="216"/>
      <c r="F539" s="215"/>
      <c r="G539" s="216"/>
      <c r="H539" s="215"/>
      <c r="I539" s="216"/>
      <c r="J539" s="215"/>
      <c r="K539" s="216"/>
      <c r="L539" s="215"/>
      <c r="M539" s="216"/>
      <c r="N539" s="215"/>
      <c r="O539" s="216"/>
      <c r="P539" s="215"/>
      <c r="Q539" s="216"/>
      <c r="R539" s="217"/>
      <c r="S539" s="218"/>
      <c r="T539" s="219"/>
    </row>
    <row r="540" spans="3:20" s="193" customFormat="1" ht="18.75" customHeight="1" x14ac:dyDescent="0.25">
      <c r="C540" s="246"/>
      <c r="D540" s="215"/>
      <c r="E540" s="216"/>
      <c r="F540" s="215"/>
      <c r="G540" s="216"/>
      <c r="H540" s="215"/>
      <c r="I540" s="216"/>
      <c r="J540" s="215"/>
      <c r="K540" s="216"/>
      <c r="L540" s="215"/>
      <c r="M540" s="216"/>
      <c r="N540" s="215"/>
      <c r="O540" s="216"/>
      <c r="P540" s="215"/>
      <c r="Q540" s="216"/>
      <c r="R540" s="217"/>
      <c r="S540" s="218"/>
      <c r="T540" s="219"/>
    </row>
    <row r="541" spans="3:20" s="193" customFormat="1" ht="18.75" customHeight="1" x14ac:dyDescent="0.25">
      <c r="C541" s="246"/>
      <c r="D541" s="215"/>
      <c r="E541" s="216"/>
      <c r="F541" s="215"/>
      <c r="G541" s="216"/>
      <c r="H541" s="215"/>
      <c r="I541" s="216"/>
      <c r="J541" s="215"/>
      <c r="K541" s="216"/>
      <c r="L541" s="215"/>
      <c r="M541" s="216"/>
      <c r="N541" s="215"/>
      <c r="O541" s="216"/>
      <c r="P541" s="215"/>
      <c r="Q541" s="216"/>
      <c r="R541" s="217"/>
      <c r="S541" s="218"/>
      <c r="T541" s="219"/>
    </row>
    <row r="542" spans="3:20" s="193" customFormat="1" ht="18.75" customHeight="1" x14ac:dyDescent="0.25">
      <c r="C542" s="246"/>
      <c r="D542" s="215"/>
      <c r="E542" s="216"/>
      <c r="F542" s="215"/>
      <c r="G542" s="216"/>
      <c r="H542" s="215"/>
      <c r="I542" s="216"/>
      <c r="J542" s="215"/>
      <c r="K542" s="216"/>
      <c r="L542" s="215"/>
      <c r="M542" s="216"/>
      <c r="N542" s="215"/>
      <c r="O542" s="216"/>
      <c r="P542" s="215"/>
      <c r="Q542" s="216"/>
      <c r="R542" s="217"/>
      <c r="S542" s="218"/>
      <c r="T542" s="219"/>
    </row>
    <row r="543" spans="3:20" s="193" customFormat="1" ht="18.75" customHeight="1" x14ac:dyDescent="0.25">
      <c r="C543" s="246"/>
      <c r="D543" s="215"/>
      <c r="E543" s="216"/>
      <c r="F543" s="215"/>
      <c r="G543" s="216"/>
      <c r="H543" s="215"/>
      <c r="I543" s="216"/>
      <c r="J543" s="215"/>
      <c r="K543" s="216"/>
      <c r="L543" s="215"/>
      <c r="M543" s="216"/>
      <c r="N543" s="215"/>
      <c r="O543" s="216"/>
      <c r="P543" s="215"/>
      <c r="Q543" s="216"/>
      <c r="R543" s="217"/>
      <c r="S543" s="218"/>
      <c r="T543" s="219"/>
    </row>
    <row r="545" spans="2:12" s="222" customFormat="1" ht="18.75" customHeight="1" x14ac:dyDescent="0.25">
      <c r="B545" s="223"/>
    </row>
    <row r="546" spans="2:12" s="222" customFormat="1" ht="18.75" customHeight="1" x14ac:dyDescent="0.25"/>
    <row r="547" spans="2:12" s="222" customFormat="1" ht="18.75" customHeight="1" x14ac:dyDescent="0.25"/>
    <row r="548" spans="2:12" s="222" customFormat="1" ht="18.75" customHeight="1" x14ac:dyDescent="0.25">
      <c r="D548" s="222" t="s">
        <v>206</v>
      </c>
      <c r="E548" s="222" t="s">
        <v>207</v>
      </c>
      <c r="F548" s="222" t="s">
        <v>208</v>
      </c>
      <c r="G548" s="222" t="s">
        <v>209</v>
      </c>
      <c r="H548" s="222" t="s">
        <v>210</v>
      </c>
    </row>
    <row r="549" spans="2:12" s="222" customFormat="1" ht="18.75" customHeight="1" x14ac:dyDescent="0.25">
      <c r="C549" s="222" t="s">
        <v>107</v>
      </c>
      <c r="D549" s="222">
        <v>3.75</v>
      </c>
      <c r="E549" s="222">
        <v>3.833333333333333</v>
      </c>
      <c r="F549" s="222">
        <v>3.25</v>
      </c>
      <c r="G549" s="222">
        <v>3</v>
      </c>
      <c r="H549" s="222">
        <v>3.5</v>
      </c>
    </row>
    <row r="550" spans="2:12" s="222" customFormat="1" ht="18.75" customHeight="1" x14ac:dyDescent="0.25">
      <c r="C550" s="222" t="s">
        <v>108</v>
      </c>
      <c r="D550" s="222">
        <v>3.4705882352941178</v>
      </c>
      <c r="E550" s="222">
        <v>3.6470588235294112</v>
      </c>
      <c r="F550" s="222">
        <v>2.8823529411764701</v>
      </c>
      <c r="G550" s="222">
        <v>2.9411764705882355</v>
      </c>
      <c r="H550" s="222">
        <v>3.5294117647058822</v>
      </c>
    </row>
    <row r="551" spans="2:12" s="222" customFormat="1" ht="18.75" customHeight="1" x14ac:dyDescent="0.25">
      <c r="C551" s="222" t="s">
        <v>109</v>
      </c>
      <c r="D551" s="222">
        <v>3.75</v>
      </c>
      <c r="E551" s="222">
        <v>3.75</v>
      </c>
      <c r="F551" s="222">
        <v>3</v>
      </c>
      <c r="G551" s="222">
        <v>3.5</v>
      </c>
      <c r="H551" s="222">
        <v>3.75</v>
      </c>
    </row>
    <row r="552" spans="2:12" s="222" customFormat="1" ht="18.75" customHeight="1" x14ac:dyDescent="0.25">
      <c r="C552" s="222" t="s">
        <v>110</v>
      </c>
      <c r="D552" s="222">
        <v>3.833333333333333</v>
      </c>
      <c r="E552" s="222">
        <v>3.7499999999999996</v>
      </c>
      <c r="F552" s="222">
        <v>2.9166666666666665</v>
      </c>
      <c r="G552" s="222">
        <v>2.6363636363636362</v>
      </c>
      <c r="H552" s="222">
        <v>3.1666666666666665</v>
      </c>
    </row>
    <row r="553" spans="2:12" s="222" customFormat="1" ht="18.75" customHeight="1" x14ac:dyDescent="0.25"/>
    <row r="554" spans="2:12" s="222" customFormat="1" ht="18.75" customHeight="1" x14ac:dyDescent="0.25"/>
    <row r="555" spans="2:12" s="222" customFormat="1" ht="18.75" customHeight="1" x14ac:dyDescent="0.25"/>
    <row r="556" spans="2:12" s="222" customFormat="1" ht="18.75" customHeight="1" x14ac:dyDescent="0.25"/>
    <row r="557" spans="2:12" s="222" customFormat="1" ht="18.75" customHeight="1" x14ac:dyDescent="0.25"/>
    <row r="558" spans="2:12" s="222" customFormat="1" ht="18.75" customHeight="1" x14ac:dyDescent="0.25">
      <c r="C558" s="223"/>
      <c r="D558" s="223"/>
      <c r="E558" s="223"/>
      <c r="F558" s="223"/>
      <c r="G558" s="223"/>
      <c r="H558" s="223"/>
      <c r="I558" s="223"/>
      <c r="J558" s="223"/>
      <c r="K558" s="223"/>
      <c r="L558" s="223"/>
    </row>
    <row r="559" spans="2:12" s="222" customFormat="1" ht="18.75" customHeight="1" x14ac:dyDescent="0.25"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</row>
    <row r="560" spans="2:12" s="222" customFormat="1" ht="18.75" customHeight="1" x14ac:dyDescent="0.25">
      <c r="C560" s="223"/>
      <c r="D560" s="223"/>
      <c r="E560" s="223"/>
      <c r="F560" s="223"/>
      <c r="G560" s="223"/>
      <c r="H560" s="223"/>
      <c r="I560" s="223"/>
      <c r="J560" s="223"/>
      <c r="K560" s="223"/>
      <c r="L560" s="223"/>
    </row>
    <row r="561" spans="2:20" s="222" customFormat="1" ht="18.75" customHeight="1" x14ac:dyDescent="0.25">
      <c r="C561" s="223"/>
      <c r="D561" s="223"/>
      <c r="E561" s="223"/>
      <c r="F561" s="223"/>
      <c r="G561" s="223"/>
      <c r="H561" s="223"/>
      <c r="I561" s="223"/>
      <c r="J561" s="223"/>
      <c r="K561" s="223"/>
      <c r="L561" s="223"/>
    </row>
    <row r="562" spans="2:20" s="222" customFormat="1" ht="18.75" customHeight="1" x14ac:dyDescent="0.25">
      <c r="C562" s="223"/>
      <c r="D562" s="223"/>
      <c r="E562" s="223"/>
      <c r="F562" s="223"/>
      <c r="G562" s="223"/>
      <c r="H562" s="223"/>
      <c r="I562" s="223"/>
      <c r="J562" s="223"/>
      <c r="K562" s="223"/>
      <c r="L562" s="223"/>
    </row>
    <row r="563" spans="2:20" s="193" customFormat="1" ht="18.75" customHeight="1" x14ac:dyDescent="0.25"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3"/>
    </row>
    <row r="564" spans="2:20" s="193" customFormat="1" ht="18.75" customHeight="1" x14ac:dyDescent="0.25">
      <c r="B564" s="223"/>
      <c r="C564" s="223"/>
      <c r="D564" s="223"/>
      <c r="E564" s="223"/>
      <c r="F564" s="223"/>
      <c r="G564" s="223"/>
      <c r="H564" s="223"/>
      <c r="I564" s="223"/>
      <c r="J564" s="223"/>
      <c r="K564" s="223"/>
      <c r="L564" s="223"/>
      <c r="M564" s="223"/>
      <c r="N564" s="223"/>
      <c r="O564" s="223"/>
    </row>
    <row r="565" spans="2:20" s="193" customFormat="1" ht="18.75" customHeight="1" x14ac:dyDescent="0.25">
      <c r="B565" s="223"/>
      <c r="C565" s="223"/>
      <c r="D565" s="223"/>
      <c r="E565" s="223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</row>
    <row r="566" spans="2:20" s="193" customFormat="1" ht="18.75" customHeight="1" x14ac:dyDescent="0.25">
      <c r="B566" s="223"/>
      <c r="C566" s="223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</row>
    <row r="567" spans="2:20" s="193" customFormat="1" ht="18.75" customHeight="1" x14ac:dyDescent="0.25">
      <c r="C567" s="201" t="s">
        <v>192</v>
      </c>
    </row>
    <row r="568" spans="2:20" s="193" customFormat="1" ht="18.75" customHeight="1" x14ac:dyDescent="0.25"/>
    <row r="569" spans="2:20" s="193" customFormat="1" ht="18.75" customHeight="1" x14ac:dyDescent="0.25">
      <c r="C569" s="258"/>
      <c r="D569" s="261" t="s">
        <v>211</v>
      </c>
      <c r="E569" s="262"/>
      <c r="F569" s="262"/>
      <c r="G569" s="262"/>
      <c r="H569" s="262"/>
      <c r="I569" s="262"/>
      <c r="J569" s="262"/>
      <c r="K569" s="262"/>
      <c r="L569" s="262"/>
      <c r="M569" s="262"/>
      <c r="N569" s="262"/>
      <c r="O569" s="262"/>
      <c r="P569" s="262"/>
      <c r="Q569" s="262"/>
      <c r="R569" s="262"/>
      <c r="S569" s="262"/>
      <c r="T569" s="263"/>
    </row>
    <row r="570" spans="2:20" s="193" customFormat="1" ht="18.75" customHeight="1" x14ac:dyDescent="0.25">
      <c r="C570" s="259"/>
      <c r="D570" s="264" t="s">
        <v>186</v>
      </c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6"/>
    </row>
    <row r="571" spans="2:20" s="193" customFormat="1" ht="18.75" customHeight="1" x14ac:dyDescent="0.25">
      <c r="C571" s="259"/>
      <c r="D571" s="267">
        <v>1</v>
      </c>
      <c r="E571" s="268"/>
      <c r="F571" s="267">
        <v>2</v>
      </c>
      <c r="G571" s="268"/>
      <c r="H571" s="267">
        <v>3</v>
      </c>
      <c r="I571" s="268"/>
      <c r="J571" s="267">
        <v>4</v>
      </c>
      <c r="K571" s="268"/>
      <c r="L571" s="267">
        <v>5</v>
      </c>
      <c r="M571" s="268"/>
      <c r="N571" s="267" t="s">
        <v>42</v>
      </c>
      <c r="O571" s="268"/>
      <c r="P571" s="267" t="s">
        <v>187</v>
      </c>
      <c r="Q571" s="268"/>
      <c r="R571" s="269" t="s">
        <v>118</v>
      </c>
      <c r="S571" s="269" t="s">
        <v>183</v>
      </c>
      <c r="T571" s="269" t="s">
        <v>184</v>
      </c>
    </row>
    <row r="572" spans="2:20" s="193" customFormat="1" ht="18.75" customHeight="1" x14ac:dyDescent="0.25">
      <c r="C572" s="260"/>
      <c r="D572" s="206" t="s">
        <v>1</v>
      </c>
      <c r="E572" s="206" t="s">
        <v>7</v>
      </c>
      <c r="F572" s="206" t="s">
        <v>1</v>
      </c>
      <c r="G572" s="206" t="s">
        <v>7</v>
      </c>
      <c r="H572" s="206" t="s">
        <v>1</v>
      </c>
      <c r="I572" s="206" t="s">
        <v>7</v>
      </c>
      <c r="J572" s="206" t="s">
        <v>1</v>
      </c>
      <c r="K572" s="206" t="s">
        <v>7</v>
      </c>
      <c r="L572" s="206" t="s">
        <v>1</v>
      </c>
      <c r="M572" s="206" t="s">
        <v>7</v>
      </c>
      <c r="N572" s="206" t="s">
        <v>1</v>
      </c>
      <c r="O572" s="206" t="s">
        <v>7</v>
      </c>
      <c r="P572" s="206" t="s">
        <v>1</v>
      </c>
      <c r="Q572" s="206" t="s">
        <v>7</v>
      </c>
      <c r="R572" s="270"/>
      <c r="S572" s="270"/>
      <c r="T572" s="270"/>
    </row>
    <row r="573" spans="2:20" s="193" customFormat="1" ht="36" customHeight="1" x14ac:dyDescent="0.25">
      <c r="C573" s="162" t="str">
        <f>'Fitxa Tècnica'!$D$21</f>
        <v>GRAU EN ELECTRÒNICA INDUSTRIAL I AUTOMÀTICA</v>
      </c>
      <c r="D573" s="207">
        <v>1</v>
      </c>
      <c r="E573" s="159">
        <f>D573/$R573</f>
        <v>8.3333333333333329E-2</v>
      </c>
      <c r="F573" s="212">
        <v>2</v>
      </c>
      <c r="G573" s="159">
        <f>F573/$R573</f>
        <v>0.16666666666666666</v>
      </c>
      <c r="H573" s="207">
        <v>3</v>
      </c>
      <c r="I573" s="159">
        <f>H573/$R573</f>
        <v>0.25</v>
      </c>
      <c r="J573" s="207">
        <v>5</v>
      </c>
      <c r="K573" s="159">
        <f>J573/$R573</f>
        <v>0.41666666666666669</v>
      </c>
      <c r="L573" s="207">
        <v>1</v>
      </c>
      <c r="M573" s="159">
        <f>L573/$R573</f>
        <v>8.3333333333333329E-2</v>
      </c>
      <c r="N573" s="207">
        <v>0</v>
      </c>
      <c r="O573" s="159">
        <f>N573/$R573</f>
        <v>0</v>
      </c>
      <c r="P573" s="207">
        <v>0</v>
      </c>
      <c r="Q573" s="159">
        <f>P573/$R573</f>
        <v>0</v>
      </c>
      <c r="R573" s="212">
        <f>SUM(P573,N573,L573,J573,H573,F573,D573)</f>
        <v>12</v>
      </c>
      <c r="S573" s="208">
        <v>3.2499999999999996</v>
      </c>
      <c r="T573" s="208">
        <v>1.1381803659589922</v>
      </c>
    </row>
    <row r="574" spans="2:20" s="193" customFormat="1" ht="36" customHeight="1" x14ac:dyDescent="0.25">
      <c r="C574" s="162" t="str">
        <f>'Fitxa Tècnica'!$D$22</f>
        <v>GRAU EN ENGINYERIA DE DISSENY INDUSTRIAL I DESENVOLUPAMENT DEL PRODUCTE</v>
      </c>
      <c r="D574" s="207">
        <v>1</v>
      </c>
      <c r="E574" s="159">
        <f>D574/$R574</f>
        <v>5.8823529411764705E-2</v>
      </c>
      <c r="F574" s="212">
        <v>1</v>
      </c>
      <c r="G574" s="159">
        <f>F574/$R574</f>
        <v>5.8823529411764705E-2</v>
      </c>
      <c r="H574" s="207">
        <v>4</v>
      </c>
      <c r="I574" s="159">
        <f>H574/$R574</f>
        <v>0.23529411764705882</v>
      </c>
      <c r="J574" s="207">
        <v>7</v>
      </c>
      <c r="K574" s="159">
        <f>J574/$R574</f>
        <v>0.41176470588235292</v>
      </c>
      <c r="L574" s="207">
        <v>3</v>
      </c>
      <c r="M574" s="159">
        <f>L574/$R574</f>
        <v>0.17647058823529413</v>
      </c>
      <c r="N574" s="207">
        <v>1</v>
      </c>
      <c r="O574" s="159">
        <f>N574/$R574</f>
        <v>5.8823529411764705E-2</v>
      </c>
      <c r="P574" s="207">
        <v>0</v>
      </c>
      <c r="Q574" s="159">
        <f>P574/$R574</f>
        <v>0</v>
      </c>
      <c r="R574" s="212">
        <f t="shared" ref="R574:R576" si="103">SUM(P574,N574,L574,J574,H574,F574,D574)</f>
        <v>17</v>
      </c>
      <c r="S574" s="208">
        <v>3.6249999999999996</v>
      </c>
      <c r="T574" s="208">
        <v>1.0878112581387147</v>
      </c>
    </row>
    <row r="575" spans="2:20" s="193" customFormat="1" ht="36" customHeight="1" x14ac:dyDescent="0.25">
      <c r="C575" s="162" t="str">
        <f>'Fitxa Tècnica'!$D$23</f>
        <v>GRAU EN ENGINYERIA ELÈCTRICA</v>
      </c>
      <c r="D575" s="207">
        <v>0</v>
      </c>
      <c r="E575" s="159">
        <f>D575/$R575</f>
        <v>0</v>
      </c>
      <c r="F575" s="212">
        <v>0</v>
      </c>
      <c r="G575" s="159">
        <f>F575/$R575</f>
        <v>0</v>
      </c>
      <c r="H575" s="207">
        <v>0</v>
      </c>
      <c r="I575" s="159">
        <f>H575/$R575</f>
        <v>0</v>
      </c>
      <c r="J575" s="207">
        <v>4</v>
      </c>
      <c r="K575" s="159">
        <f>J575/$R575</f>
        <v>1</v>
      </c>
      <c r="L575" s="207">
        <v>0</v>
      </c>
      <c r="M575" s="159">
        <f>L575/$R575</f>
        <v>0</v>
      </c>
      <c r="N575" s="207">
        <v>0</v>
      </c>
      <c r="O575" s="159">
        <f>N575/$R575</f>
        <v>0</v>
      </c>
      <c r="P575" s="207">
        <v>0</v>
      </c>
      <c r="Q575" s="159">
        <f>P575/$R575</f>
        <v>0</v>
      </c>
      <c r="R575" s="212">
        <f t="shared" si="103"/>
        <v>4</v>
      </c>
      <c r="S575" s="208">
        <v>4</v>
      </c>
      <c r="T575" s="208">
        <v>0</v>
      </c>
    </row>
    <row r="576" spans="2:20" s="193" customFormat="1" ht="36" customHeight="1" x14ac:dyDescent="0.25">
      <c r="C576" s="163" t="str">
        <f>'Fitxa Tècnica'!$D$24</f>
        <v>GRAU EN ENGINYERIA MECÀNICA</v>
      </c>
      <c r="D576" s="207">
        <v>0</v>
      </c>
      <c r="E576" s="159">
        <f>D576/$R576</f>
        <v>0</v>
      </c>
      <c r="F576" s="212">
        <v>1</v>
      </c>
      <c r="G576" s="159">
        <f>F576/$R576</f>
        <v>8.3333333333333329E-2</v>
      </c>
      <c r="H576" s="207">
        <v>3</v>
      </c>
      <c r="I576" s="159">
        <f>H576/$R576</f>
        <v>0.25</v>
      </c>
      <c r="J576" s="207">
        <v>5</v>
      </c>
      <c r="K576" s="159">
        <f>J576/$R576</f>
        <v>0.41666666666666669</v>
      </c>
      <c r="L576" s="207">
        <v>2</v>
      </c>
      <c r="M576" s="159">
        <f>L576/$R576</f>
        <v>0.16666666666666666</v>
      </c>
      <c r="N576" s="207">
        <v>1</v>
      </c>
      <c r="O576" s="159">
        <f>N576/$R576</f>
        <v>8.3333333333333329E-2</v>
      </c>
      <c r="P576" s="207">
        <v>0</v>
      </c>
      <c r="Q576" s="159">
        <f>P576/$R576</f>
        <v>0</v>
      </c>
      <c r="R576" s="212">
        <f t="shared" si="103"/>
        <v>12</v>
      </c>
      <c r="S576" s="208">
        <v>3.7272727272727271</v>
      </c>
      <c r="T576" s="208">
        <v>0.90453403373329078</v>
      </c>
    </row>
    <row r="577" spans="3:20" s="193" customFormat="1" ht="5.25" customHeight="1" x14ac:dyDescent="0.25">
      <c r="C577" s="199"/>
      <c r="D577" s="209"/>
      <c r="E577" s="209"/>
      <c r="F577" s="209"/>
      <c r="G577" s="210"/>
      <c r="H577" s="211"/>
      <c r="I577" s="209"/>
      <c r="J577" s="210"/>
      <c r="K577" s="210"/>
      <c r="L577" s="211"/>
      <c r="M577" s="209"/>
      <c r="N577" s="211"/>
      <c r="O577" s="209"/>
      <c r="P577" s="211"/>
      <c r="Q577" s="209"/>
      <c r="R577" s="209"/>
      <c r="S577" s="210"/>
      <c r="T577" s="209"/>
    </row>
    <row r="578" spans="3:20" s="193" customFormat="1" ht="18.75" customHeight="1" x14ac:dyDescent="0.25">
      <c r="C578" s="163" t="s">
        <v>85</v>
      </c>
      <c r="D578" s="155">
        <f>SUM(D573:D576)</f>
        <v>2</v>
      </c>
      <c r="E578" s="160">
        <f>D578/$R578</f>
        <v>4.4444444444444446E-2</v>
      </c>
      <c r="F578" s="155">
        <f>SUM(F573:F576)</f>
        <v>4</v>
      </c>
      <c r="G578" s="160">
        <f>F578/$R578</f>
        <v>8.8888888888888892E-2</v>
      </c>
      <c r="H578" s="155">
        <f>SUM(H573:H576)</f>
        <v>10</v>
      </c>
      <c r="I578" s="160">
        <f>H578/$R578</f>
        <v>0.22222222222222221</v>
      </c>
      <c r="J578" s="155">
        <f>SUM(J573:J576)</f>
        <v>21</v>
      </c>
      <c r="K578" s="160">
        <f>J578/$R578</f>
        <v>0.46666666666666667</v>
      </c>
      <c r="L578" s="155">
        <f>SUM(L573:L576)</f>
        <v>6</v>
      </c>
      <c r="M578" s="160">
        <f>L578/$R578</f>
        <v>0.13333333333333333</v>
      </c>
      <c r="N578" s="155">
        <f>SUM(N573:N576)</f>
        <v>2</v>
      </c>
      <c r="O578" s="160">
        <f>N578/$R578</f>
        <v>4.4444444444444446E-2</v>
      </c>
      <c r="P578" s="155">
        <f>SUM(P573:P576)</f>
        <v>0</v>
      </c>
      <c r="Q578" s="160">
        <f>P578/$R578</f>
        <v>0</v>
      </c>
      <c r="R578" s="156">
        <f>SUM(R573:R576)</f>
        <v>45</v>
      </c>
      <c r="S578" s="213">
        <v>3.5813953488372086</v>
      </c>
      <c r="T578" s="214">
        <v>1.0055218531293633</v>
      </c>
    </row>
    <row r="579" spans="3:20" s="193" customFormat="1" ht="18.75" customHeight="1" x14ac:dyDescent="0.25"/>
    <row r="580" spans="3:20" s="193" customFormat="1" ht="18.75" customHeight="1" x14ac:dyDescent="0.25">
      <c r="C580" s="258"/>
      <c r="D580" s="261" t="s">
        <v>212</v>
      </c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2"/>
      <c r="P580" s="262"/>
      <c r="Q580" s="262"/>
      <c r="R580" s="262"/>
      <c r="S580" s="262"/>
      <c r="T580" s="263"/>
    </row>
    <row r="581" spans="3:20" s="193" customFormat="1" ht="18.75" customHeight="1" x14ac:dyDescent="0.25">
      <c r="C581" s="259"/>
      <c r="D581" s="264" t="s">
        <v>186</v>
      </c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6"/>
    </row>
    <row r="582" spans="3:20" s="193" customFormat="1" ht="18.75" customHeight="1" x14ac:dyDescent="0.25">
      <c r="C582" s="259"/>
      <c r="D582" s="267">
        <v>1</v>
      </c>
      <c r="E582" s="268"/>
      <c r="F582" s="267">
        <v>2</v>
      </c>
      <c r="G582" s="268"/>
      <c r="H582" s="267">
        <v>3</v>
      </c>
      <c r="I582" s="268"/>
      <c r="J582" s="267">
        <v>4</v>
      </c>
      <c r="K582" s="268"/>
      <c r="L582" s="267">
        <v>5</v>
      </c>
      <c r="M582" s="268"/>
      <c r="N582" s="267" t="s">
        <v>42</v>
      </c>
      <c r="O582" s="268"/>
      <c r="P582" s="267" t="s">
        <v>187</v>
      </c>
      <c r="Q582" s="268"/>
      <c r="R582" s="269" t="s">
        <v>118</v>
      </c>
      <c r="S582" s="269" t="s">
        <v>183</v>
      </c>
      <c r="T582" s="269" t="s">
        <v>184</v>
      </c>
    </row>
    <row r="583" spans="3:20" s="193" customFormat="1" ht="18.75" customHeight="1" x14ac:dyDescent="0.25">
      <c r="C583" s="260"/>
      <c r="D583" s="206" t="s">
        <v>1</v>
      </c>
      <c r="E583" s="206" t="s">
        <v>7</v>
      </c>
      <c r="F583" s="206" t="s">
        <v>1</v>
      </c>
      <c r="G583" s="206" t="s">
        <v>7</v>
      </c>
      <c r="H583" s="206" t="s">
        <v>1</v>
      </c>
      <c r="I583" s="206" t="s">
        <v>7</v>
      </c>
      <c r="J583" s="206" t="s">
        <v>1</v>
      </c>
      <c r="K583" s="206" t="s">
        <v>7</v>
      </c>
      <c r="L583" s="206" t="s">
        <v>1</v>
      </c>
      <c r="M583" s="206" t="s">
        <v>7</v>
      </c>
      <c r="N583" s="206" t="s">
        <v>1</v>
      </c>
      <c r="O583" s="206" t="s">
        <v>7</v>
      </c>
      <c r="P583" s="206" t="s">
        <v>1</v>
      </c>
      <c r="Q583" s="206" t="s">
        <v>7</v>
      </c>
      <c r="R583" s="270"/>
      <c r="S583" s="270"/>
      <c r="T583" s="270"/>
    </row>
    <row r="584" spans="3:20" s="193" customFormat="1" ht="36" customHeight="1" x14ac:dyDescent="0.25">
      <c r="C584" s="162" t="str">
        <f>'Fitxa Tècnica'!$D$21</f>
        <v>GRAU EN ELECTRÒNICA INDUSTRIAL I AUTOMÀTICA</v>
      </c>
      <c r="D584" s="207">
        <v>1</v>
      </c>
      <c r="E584" s="159">
        <f>D584/$R584</f>
        <v>8.3333333333333329E-2</v>
      </c>
      <c r="F584" s="212">
        <v>1</v>
      </c>
      <c r="G584" s="159">
        <f>F584/$R584</f>
        <v>8.3333333333333329E-2</v>
      </c>
      <c r="H584" s="207">
        <v>2</v>
      </c>
      <c r="I584" s="159">
        <f>H584/$R584</f>
        <v>0.16666666666666666</v>
      </c>
      <c r="J584" s="207">
        <v>6</v>
      </c>
      <c r="K584" s="159">
        <f>J584/$R584</f>
        <v>0.5</v>
      </c>
      <c r="L584" s="207">
        <v>2</v>
      </c>
      <c r="M584" s="159">
        <f>L584/$R584</f>
        <v>0.16666666666666666</v>
      </c>
      <c r="N584" s="207">
        <v>0</v>
      </c>
      <c r="O584" s="159">
        <f>N584/$R584</f>
        <v>0</v>
      </c>
      <c r="P584" s="207">
        <v>0</v>
      </c>
      <c r="Q584" s="159">
        <f>P584/$R584</f>
        <v>0</v>
      </c>
      <c r="R584" s="212">
        <f>SUM(P584,N584,L584,J584,H584,F584,D584)</f>
        <v>12</v>
      </c>
      <c r="S584" s="208">
        <v>3.5833333333333335</v>
      </c>
      <c r="T584" s="208">
        <v>1.164500152881315</v>
      </c>
    </row>
    <row r="585" spans="3:20" s="193" customFormat="1" ht="36" customHeight="1" x14ac:dyDescent="0.25">
      <c r="C585" s="162" t="str">
        <f>'Fitxa Tècnica'!$D$22</f>
        <v>GRAU EN ENGINYERIA DE DISSENY INDUSTRIAL I DESENVOLUPAMENT DEL PRODUCTE</v>
      </c>
      <c r="D585" s="207">
        <v>0</v>
      </c>
      <c r="E585" s="159">
        <f>D585/$R585</f>
        <v>0</v>
      </c>
      <c r="F585" s="212">
        <v>1</v>
      </c>
      <c r="G585" s="159">
        <f>F585/$R585</f>
        <v>5.8823529411764705E-2</v>
      </c>
      <c r="H585" s="207">
        <v>2</v>
      </c>
      <c r="I585" s="159">
        <f>H585/$R585</f>
        <v>0.11764705882352941</v>
      </c>
      <c r="J585" s="207">
        <v>10</v>
      </c>
      <c r="K585" s="159">
        <f>J585/$R585</f>
        <v>0.58823529411764708</v>
      </c>
      <c r="L585" s="207">
        <v>4</v>
      </c>
      <c r="M585" s="159">
        <f>L585/$R585</f>
        <v>0.23529411764705882</v>
      </c>
      <c r="N585" s="207">
        <v>0</v>
      </c>
      <c r="O585" s="159">
        <f>N585/$R585</f>
        <v>0</v>
      </c>
      <c r="P585" s="207">
        <v>0</v>
      </c>
      <c r="Q585" s="159">
        <f>P585/$R585</f>
        <v>0</v>
      </c>
      <c r="R585" s="212">
        <f t="shared" ref="R585:R587" si="104">SUM(P585,N585,L585,J585,H585,F585,D585)</f>
        <v>17</v>
      </c>
      <c r="S585" s="208">
        <v>4</v>
      </c>
      <c r="T585" s="208">
        <v>0.79056941504209488</v>
      </c>
    </row>
    <row r="586" spans="3:20" s="193" customFormat="1" ht="36" customHeight="1" x14ac:dyDescent="0.25">
      <c r="C586" s="162" t="str">
        <f>'Fitxa Tècnica'!$D$23</f>
        <v>GRAU EN ENGINYERIA ELÈCTRICA</v>
      </c>
      <c r="D586" s="207">
        <v>0</v>
      </c>
      <c r="E586" s="159">
        <f>D586/$R586</f>
        <v>0</v>
      </c>
      <c r="F586" s="212">
        <v>0</v>
      </c>
      <c r="G586" s="159">
        <f>F586/$R586</f>
        <v>0</v>
      </c>
      <c r="H586" s="207">
        <v>0</v>
      </c>
      <c r="I586" s="159">
        <f>H586/$R586</f>
        <v>0</v>
      </c>
      <c r="J586" s="207">
        <v>2</v>
      </c>
      <c r="K586" s="159">
        <f>J586/$R586</f>
        <v>0.5</v>
      </c>
      <c r="L586" s="207">
        <v>2</v>
      </c>
      <c r="M586" s="159">
        <f>L586/$R586</f>
        <v>0.5</v>
      </c>
      <c r="N586" s="207">
        <v>0</v>
      </c>
      <c r="O586" s="159">
        <f>N586/$R586</f>
        <v>0</v>
      </c>
      <c r="P586" s="207">
        <v>0</v>
      </c>
      <c r="Q586" s="159">
        <f>P586/$R586</f>
        <v>0</v>
      </c>
      <c r="R586" s="212">
        <f t="shared" si="104"/>
        <v>4</v>
      </c>
      <c r="S586" s="208">
        <v>4.5</v>
      </c>
      <c r="T586" s="208">
        <v>0.57735026918962584</v>
      </c>
    </row>
    <row r="587" spans="3:20" s="193" customFormat="1" ht="36" customHeight="1" x14ac:dyDescent="0.25">
      <c r="C587" s="163" t="str">
        <f>'Fitxa Tècnica'!$D$24</f>
        <v>GRAU EN ENGINYERIA MECÀNICA</v>
      </c>
      <c r="D587" s="207">
        <v>1</v>
      </c>
      <c r="E587" s="159">
        <f>D587/$R587</f>
        <v>8.3333333333333329E-2</v>
      </c>
      <c r="F587" s="212">
        <v>0</v>
      </c>
      <c r="G587" s="159">
        <f>F587/$R587</f>
        <v>0</v>
      </c>
      <c r="H587" s="207">
        <v>2</v>
      </c>
      <c r="I587" s="159">
        <f>H587/$R587</f>
        <v>0.16666666666666666</v>
      </c>
      <c r="J587" s="207">
        <v>8</v>
      </c>
      <c r="K587" s="159">
        <f>J587/$R587</f>
        <v>0.66666666666666663</v>
      </c>
      <c r="L587" s="207">
        <v>1</v>
      </c>
      <c r="M587" s="159">
        <f>L587/$R587</f>
        <v>8.3333333333333329E-2</v>
      </c>
      <c r="N587" s="207">
        <v>0</v>
      </c>
      <c r="O587" s="159">
        <f>N587/$R587</f>
        <v>0</v>
      </c>
      <c r="P587" s="207">
        <v>0</v>
      </c>
      <c r="Q587" s="159">
        <f>P587/$R587</f>
        <v>0</v>
      </c>
      <c r="R587" s="212">
        <f t="shared" si="104"/>
        <v>12</v>
      </c>
      <c r="S587" s="208">
        <v>3.6666666666666665</v>
      </c>
      <c r="T587" s="208">
        <v>0.98473192783466179</v>
      </c>
    </row>
    <row r="588" spans="3:20" s="193" customFormat="1" ht="5.25" customHeight="1" x14ac:dyDescent="0.25">
      <c r="C588" s="199"/>
      <c r="D588" s="209"/>
      <c r="E588" s="209"/>
      <c r="F588" s="209"/>
      <c r="G588" s="210"/>
      <c r="H588" s="211"/>
      <c r="I588" s="209"/>
      <c r="J588" s="210"/>
      <c r="K588" s="210"/>
      <c r="L588" s="211"/>
      <c r="M588" s="209"/>
      <c r="N588" s="211"/>
      <c r="O588" s="209"/>
      <c r="P588" s="211"/>
      <c r="Q588" s="209"/>
      <c r="R588" s="209"/>
      <c r="S588" s="213"/>
      <c r="T588" s="214"/>
    </row>
    <row r="589" spans="3:20" s="193" customFormat="1" ht="18.75" customHeight="1" x14ac:dyDescent="0.25">
      <c r="C589" s="163" t="s">
        <v>85</v>
      </c>
      <c r="D589" s="155">
        <f>SUM(D584:D587)</f>
        <v>2</v>
      </c>
      <c r="E589" s="160">
        <f>D589/$R589</f>
        <v>4.4444444444444446E-2</v>
      </c>
      <c r="F589" s="155">
        <f>SUM(F584:F587)</f>
        <v>2</v>
      </c>
      <c r="G589" s="160">
        <f>F589/$R589</f>
        <v>4.4444444444444446E-2</v>
      </c>
      <c r="H589" s="155">
        <f>SUM(H584:H587)</f>
        <v>6</v>
      </c>
      <c r="I589" s="160">
        <f>H589/$R589</f>
        <v>0.13333333333333333</v>
      </c>
      <c r="J589" s="155">
        <f>SUM(J584:J587)</f>
        <v>26</v>
      </c>
      <c r="K589" s="160">
        <f>J589/$R589</f>
        <v>0.57777777777777772</v>
      </c>
      <c r="L589" s="155">
        <f>SUM(L584:L587)</f>
        <v>9</v>
      </c>
      <c r="M589" s="160">
        <f>L589/$R589</f>
        <v>0.2</v>
      </c>
      <c r="N589" s="155">
        <f>SUM(N584:N587)</f>
        <v>0</v>
      </c>
      <c r="O589" s="160">
        <f>N589/$R589</f>
        <v>0</v>
      </c>
      <c r="P589" s="155">
        <f>SUM(P584:P587)</f>
        <v>0</v>
      </c>
      <c r="Q589" s="160">
        <f>P589/$R589</f>
        <v>0</v>
      </c>
      <c r="R589" s="156">
        <f>SUM(R584:R587)</f>
        <v>45</v>
      </c>
      <c r="S589" s="213">
        <v>3.8444444444444446</v>
      </c>
      <c r="T589" s="214">
        <v>0.95240259715663678</v>
      </c>
    </row>
    <row r="591" spans="3:20" s="193" customFormat="1" ht="18.75" customHeight="1" x14ac:dyDescent="0.25">
      <c r="C591" s="258"/>
      <c r="D591" s="261" t="s">
        <v>213</v>
      </c>
      <c r="E591" s="262"/>
      <c r="F591" s="262"/>
      <c r="G591" s="262"/>
      <c r="H591" s="262"/>
      <c r="I591" s="262"/>
      <c r="J591" s="262"/>
      <c r="K591" s="262"/>
      <c r="L591" s="262"/>
      <c r="M591" s="262"/>
      <c r="N591" s="262"/>
      <c r="O591" s="262"/>
      <c r="P591" s="262"/>
      <c r="Q591" s="262"/>
      <c r="R591" s="262"/>
      <c r="S591" s="262"/>
      <c r="T591" s="263"/>
    </row>
    <row r="592" spans="3:20" s="193" customFormat="1" ht="18.75" customHeight="1" x14ac:dyDescent="0.25">
      <c r="C592" s="259"/>
      <c r="D592" s="264" t="s">
        <v>186</v>
      </c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6"/>
    </row>
    <row r="593" spans="3:20" s="193" customFormat="1" ht="18.75" customHeight="1" x14ac:dyDescent="0.25">
      <c r="C593" s="259"/>
      <c r="D593" s="267">
        <v>1</v>
      </c>
      <c r="E593" s="268"/>
      <c r="F593" s="267">
        <v>2</v>
      </c>
      <c r="G593" s="268"/>
      <c r="H593" s="267">
        <v>3</v>
      </c>
      <c r="I593" s="268"/>
      <c r="J593" s="267">
        <v>4</v>
      </c>
      <c r="K593" s="268"/>
      <c r="L593" s="267">
        <v>5</v>
      </c>
      <c r="M593" s="268"/>
      <c r="N593" s="267" t="s">
        <v>42</v>
      </c>
      <c r="O593" s="268"/>
      <c r="P593" s="267" t="s">
        <v>187</v>
      </c>
      <c r="Q593" s="268"/>
      <c r="R593" s="269" t="s">
        <v>118</v>
      </c>
      <c r="S593" s="269" t="s">
        <v>183</v>
      </c>
      <c r="T593" s="269" t="s">
        <v>184</v>
      </c>
    </row>
    <row r="594" spans="3:20" s="193" customFormat="1" ht="18.75" customHeight="1" x14ac:dyDescent="0.25">
      <c r="C594" s="260"/>
      <c r="D594" s="206" t="s">
        <v>1</v>
      </c>
      <c r="E594" s="206" t="s">
        <v>7</v>
      </c>
      <c r="F594" s="206" t="s">
        <v>1</v>
      </c>
      <c r="G594" s="206" t="s">
        <v>7</v>
      </c>
      <c r="H594" s="206" t="s">
        <v>1</v>
      </c>
      <c r="I594" s="206" t="s">
        <v>7</v>
      </c>
      <c r="J594" s="206" t="s">
        <v>1</v>
      </c>
      <c r="K594" s="206" t="s">
        <v>7</v>
      </c>
      <c r="L594" s="206" t="s">
        <v>1</v>
      </c>
      <c r="M594" s="206" t="s">
        <v>7</v>
      </c>
      <c r="N594" s="206" t="s">
        <v>1</v>
      </c>
      <c r="O594" s="206" t="s">
        <v>7</v>
      </c>
      <c r="P594" s="206" t="s">
        <v>1</v>
      </c>
      <c r="Q594" s="206" t="s">
        <v>7</v>
      </c>
      <c r="R594" s="270"/>
      <c r="S594" s="270"/>
      <c r="T594" s="270"/>
    </row>
    <row r="595" spans="3:20" s="193" customFormat="1" ht="36" customHeight="1" x14ac:dyDescent="0.25">
      <c r="C595" s="162" t="str">
        <f>'Fitxa Tècnica'!$D$21</f>
        <v>GRAU EN ELECTRÒNICA INDUSTRIAL I AUTOMÀTICA</v>
      </c>
      <c r="D595" s="207">
        <v>2</v>
      </c>
      <c r="E595" s="159">
        <f>D595/$R595</f>
        <v>0.16666666666666666</v>
      </c>
      <c r="F595" s="212">
        <v>0</v>
      </c>
      <c r="G595" s="159">
        <f>F595/$R595</f>
        <v>0</v>
      </c>
      <c r="H595" s="207">
        <v>2</v>
      </c>
      <c r="I595" s="159">
        <f>H595/$R595</f>
        <v>0.16666666666666666</v>
      </c>
      <c r="J595" s="207">
        <v>7</v>
      </c>
      <c r="K595" s="159">
        <f>J595/$R595</f>
        <v>0.58333333333333337</v>
      </c>
      <c r="L595" s="207">
        <v>1</v>
      </c>
      <c r="M595" s="159">
        <f>L595/$R595</f>
        <v>8.3333333333333329E-2</v>
      </c>
      <c r="N595" s="207">
        <v>0</v>
      </c>
      <c r="O595" s="159">
        <f>N595/$R595</f>
        <v>0</v>
      </c>
      <c r="P595" s="207">
        <v>0</v>
      </c>
      <c r="Q595" s="159">
        <f>P595/$R595</f>
        <v>0</v>
      </c>
      <c r="R595" s="212">
        <f>SUM(P595,N595,L595,J595,H595,F595,D595)</f>
        <v>12</v>
      </c>
      <c r="S595" s="208">
        <v>3.4166666666666661</v>
      </c>
      <c r="T595" s="208">
        <v>1.2401124093721454</v>
      </c>
    </row>
    <row r="596" spans="3:20" s="193" customFormat="1" ht="36" customHeight="1" x14ac:dyDescent="0.25">
      <c r="C596" s="162" t="str">
        <f>'Fitxa Tècnica'!$D$22</f>
        <v>GRAU EN ENGINYERIA DE DISSENY INDUSTRIAL I DESENVOLUPAMENT DEL PRODUCTE</v>
      </c>
      <c r="D596" s="207">
        <v>1</v>
      </c>
      <c r="E596" s="159">
        <f>D596/$R596</f>
        <v>5.8823529411764705E-2</v>
      </c>
      <c r="F596" s="212">
        <v>0</v>
      </c>
      <c r="G596" s="159">
        <f>F596/$R596</f>
        <v>0</v>
      </c>
      <c r="H596" s="207">
        <v>4</v>
      </c>
      <c r="I596" s="159">
        <f>H596/$R596</f>
        <v>0.23529411764705882</v>
      </c>
      <c r="J596" s="207">
        <v>6</v>
      </c>
      <c r="K596" s="159">
        <f>J596/$R596</f>
        <v>0.35294117647058826</v>
      </c>
      <c r="L596" s="207">
        <v>6</v>
      </c>
      <c r="M596" s="159">
        <f>L596/$R596</f>
        <v>0.35294117647058826</v>
      </c>
      <c r="N596" s="207">
        <v>0</v>
      </c>
      <c r="O596" s="159">
        <f>N596/$R596</f>
        <v>0</v>
      </c>
      <c r="P596" s="207">
        <v>0</v>
      </c>
      <c r="Q596" s="159">
        <f>P596/$R596</f>
        <v>0</v>
      </c>
      <c r="R596" s="212">
        <f t="shared" ref="R596:R598" si="105">SUM(P596,N596,L596,J596,H596,F596,D596)</f>
        <v>17</v>
      </c>
      <c r="S596" s="208">
        <v>3.9411764705882351</v>
      </c>
      <c r="T596" s="208">
        <v>1.0880365478290537</v>
      </c>
    </row>
    <row r="597" spans="3:20" s="193" customFormat="1" ht="36" customHeight="1" x14ac:dyDescent="0.25">
      <c r="C597" s="162" t="str">
        <f>'Fitxa Tècnica'!$D$23</f>
        <v>GRAU EN ENGINYERIA ELÈCTRICA</v>
      </c>
      <c r="D597" s="207">
        <v>0</v>
      </c>
      <c r="E597" s="159">
        <f>D597/$R597</f>
        <v>0</v>
      </c>
      <c r="F597" s="212">
        <v>0</v>
      </c>
      <c r="G597" s="159">
        <f>F597/$R597</f>
        <v>0</v>
      </c>
      <c r="H597" s="207">
        <v>1</v>
      </c>
      <c r="I597" s="159">
        <f>H597/$R597</f>
        <v>0.25</v>
      </c>
      <c r="J597" s="207">
        <v>1</v>
      </c>
      <c r="K597" s="159">
        <f>J597/$R597</f>
        <v>0.25</v>
      </c>
      <c r="L597" s="207">
        <v>2</v>
      </c>
      <c r="M597" s="159">
        <f>L597/$R597</f>
        <v>0.5</v>
      </c>
      <c r="N597" s="207">
        <v>0</v>
      </c>
      <c r="O597" s="159">
        <f>N597/$R597</f>
        <v>0</v>
      </c>
      <c r="P597" s="207">
        <v>0</v>
      </c>
      <c r="Q597" s="159">
        <f>P597/$R597</f>
        <v>0</v>
      </c>
      <c r="R597" s="212">
        <f t="shared" si="105"/>
        <v>4</v>
      </c>
      <c r="S597" s="208">
        <v>4.25</v>
      </c>
      <c r="T597" s="208">
        <v>0.95742710775633799</v>
      </c>
    </row>
    <row r="598" spans="3:20" s="193" customFormat="1" ht="36" customHeight="1" x14ac:dyDescent="0.25">
      <c r="C598" s="163" t="str">
        <f>'Fitxa Tècnica'!$D$24</f>
        <v>GRAU EN ENGINYERIA MECÀNICA</v>
      </c>
      <c r="D598" s="207">
        <v>1</v>
      </c>
      <c r="E598" s="159">
        <f>D598/$R598</f>
        <v>8.3333333333333329E-2</v>
      </c>
      <c r="F598" s="212">
        <v>0</v>
      </c>
      <c r="G598" s="159">
        <f>F598/$R598</f>
        <v>0</v>
      </c>
      <c r="H598" s="207">
        <v>3</v>
      </c>
      <c r="I598" s="159">
        <f>H598/$R598</f>
        <v>0.25</v>
      </c>
      <c r="J598" s="207">
        <v>7</v>
      </c>
      <c r="K598" s="159">
        <f>J598/$R598</f>
        <v>0.58333333333333337</v>
      </c>
      <c r="L598" s="207">
        <v>1</v>
      </c>
      <c r="M598" s="159">
        <f>L598/$R598</f>
        <v>8.3333333333333329E-2</v>
      </c>
      <c r="N598" s="207">
        <v>0</v>
      </c>
      <c r="O598" s="159">
        <f>N598/$R598</f>
        <v>0</v>
      </c>
      <c r="P598" s="207">
        <v>0</v>
      </c>
      <c r="Q598" s="159">
        <f>P598/$R598</f>
        <v>0</v>
      </c>
      <c r="R598" s="212">
        <f t="shared" si="105"/>
        <v>12</v>
      </c>
      <c r="S598" s="208">
        <v>3.5833333333333335</v>
      </c>
      <c r="T598" s="208">
        <v>0.99620491989562188</v>
      </c>
    </row>
    <row r="599" spans="3:20" s="193" customFormat="1" ht="5.25" customHeight="1" x14ac:dyDescent="0.25">
      <c r="C599" s="199"/>
      <c r="D599" s="209"/>
      <c r="E599" s="209"/>
      <c r="F599" s="209"/>
      <c r="G599" s="210"/>
      <c r="H599" s="211"/>
      <c r="I599" s="209"/>
      <c r="J599" s="210"/>
      <c r="K599" s="210"/>
      <c r="L599" s="211"/>
      <c r="M599" s="209"/>
      <c r="N599" s="211"/>
      <c r="O599" s="209"/>
      <c r="P599" s="211"/>
      <c r="Q599" s="209"/>
      <c r="R599" s="209"/>
      <c r="S599" s="210"/>
      <c r="T599" s="209"/>
    </row>
    <row r="600" spans="3:20" s="193" customFormat="1" ht="18.75" customHeight="1" x14ac:dyDescent="0.25">
      <c r="C600" s="163" t="s">
        <v>85</v>
      </c>
      <c r="D600" s="155">
        <f>SUM(D595:D598)</f>
        <v>4</v>
      </c>
      <c r="E600" s="160">
        <f>D600/$R600</f>
        <v>8.8888888888888892E-2</v>
      </c>
      <c r="F600" s="155">
        <f>SUM(F595:F598)</f>
        <v>0</v>
      </c>
      <c r="G600" s="160">
        <f>F600/$R600</f>
        <v>0</v>
      </c>
      <c r="H600" s="155">
        <f>SUM(H595:H598)</f>
        <v>10</v>
      </c>
      <c r="I600" s="160">
        <f>H600/$R600</f>
        <v>0.22222222222222221</v>
      </c>
      <c r="J600" s="155">
        <f>SUM(J595:J598)</f>
        <v>21</v>
      </c>
      <c r="K600" s="160">
        <f>J600/$R600</f>
        <v>0.46666666666666667</v>
      </c>
      <c r="L600" s="155">
        <f>SUM(L595:L598)</f>
        <v>10</v>
      </c>
      <c r="M600" s="160">
        <f>L600/$R600</f>
        <v>0.22222222222222221</v>
      </c>
      <c r="N600" s="155">
        <f>SUM(N595:N598)</f>
        <v>0</v>
      </c>
      <c r="O600" s="160">
        <f>N600/$R600</f>
        <v>0</v>
      </c>
      <c r="P600" s="155">
        <f>SUM(P595:P598)</f>
        <v>0</v>
      </c>
      <c r="Q600" s="160">
        <f>P600/$R600</f>
        <v>0</v>
      </c>
      <c r="R600" s="156">
        <f>SUM(R595:R598)</f>
        <v>45</v>
      </c>
      <c r="S600" s="213">
        <v>3.7333333333333334</v>
      </c>
      <c r="T600" s="214">
        <v>1.0954451150103324</v>
      </c>
    </row>
    <row r="602" spans="3:20" s="193" customFormat="1" ht="18.75" customHeight="1" x14ac:dyDescent="0.25">
      <c r="C602" s="258"/>
      <c r="D602" s="261" t="s">
        <v>214</v>
      </c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2"/>
      <c r="P602" s="262"/>
      <c r="Q602" s="262"/>
      <c r="R602" s="262"/>
      <c r="S602" s="262"/>
      <c r="T602" s="263"/>
    </row>
    <row r="603" spans="3:20" s="193" customFormat="1" ht="18.75" customHeight="1" x14ac:dyDescent="0.25">
      <c r="C603" s="259"/>
      <c r="D603" s="264" t="s">
        <v>186</v>
      </c>
      <c r="E603" s="265"/>
      <c r="F603" s="265"/>
      <c r="G603" s="265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6"/>
    </row>
    <row r="604" spans="3:20" s="193" customFormat="1" ht="18.75" customHeight="1" x14ac:dyDescent="0.25">
      <c r="C604" s="259"/>
      <c r="D604" s="267">
        <v>1</v>
      </c>
      <c r="E604" s="268"/>
      <c r="F604" s="267">
        <v>2</v>
      </c>
      <c r="G604" s="268"/>
      <c r="H604" s="267">
        <v>3</v>
      </c>
      <c r="I604" s="268"/>
      <c r="J604" s="267">
        <v>4</v>
      </c>
      <c r="K604" s="268"/>
      <c r="L604" s="267">
        <v>5</v>
      </c>
      <c r="M604" s="268"/>
      <c r="N604" s="267" t="s">
        <v>42</v>
      </c>
      <c r="O604" s="268"/>
      <c r="P604" s="267" t="s">
        <v>187</v>
      </c>
      <c r="Q604" s="268"/>
      <c r="R604" s="269" t="s">
        <v>118</v>
      </c>
      <c r="S604" s="269" t="s">
        <v>183</v>
      </c>
      <c r="T604" s="269" t="s">
        <v>184</v>
      </c>
    </row>
    <row r="605" spans="3:20" s="193" customFormat="1" ht="18.75" customHeight="1" x14ac:dyDescent="0.25">
      <c r="C605" s="260"/>
      <c r="D605" s="206" t="s">
        <v>1</v>
      </c>
      <c r="E605" s="206" t="s">
        <v>7</v>
      </c>
      <c r="F605" s="206" t="s">
        <v>1</v>
      </c>
      <c r="G605" s="206" t="s">
        <v>7</v>
      </c>
      <c r="H605" s="206" t="s">
        <v>1</v>
      </c>
      <c r="I605" s="206" t="s">
        <v>7</v>
      </c>
      <c r="J605" s="206" t="s">
        <v>1</v>
      </c>
      <c r="K605" s="206" t="s">
        <v>7</v>
      </c>
      <c r="L605" s="206" t="s">
        <v>1</v>
      </c>
      <c r="M605" s="206" t="s">
        <v>7</v>
      </c>
      <c r="N605" s="206" t="s">
        <v>1</v>
      </c>
      <c r="O605" s="206" t="s">
        <v>7</v>
      </c>
      <c r="P605" s="206" t="s">
        <v>1</v>
      </c>
      <c r="Q605" s="206" t="s">
        <v>7</v>
      </c>
      <c r="R605" s="270"/>
      <c r="S605" s="270"/>
      <c r="T605" s="270"/>
    </row>
    <row r="606" spans="3:20" s="193" customFormat="1" ht="36" customHeight="1" x14ac:dyDescent="0.25">
      <c r="C606" s="162" t="str">
        <f>'Fitxa Tècnica'!$D$21</f>
        <v>GRAU EN ELECTRÒNICA INDUSTRIAL I AUTOMÀTICA</v>
      </c>
      <c r="D606" s="207">
        <v>0</v>
      </c>
      <c r="E606" s="159">
        <f>D606/$R606</f>
        <v>0</v>
      </c>
      <c r="F606" s="212">
        <v>0</v>
      </c>
      <c r="G606" s="159">
        <f>F606/$R606</f>
        <v>0</v>
      </c>
      <c r="H606" s="207">
        <v>1</v>
      </c>
      <c r="I606" s="159">
        <f>H606/$R606</f>
        <v>8.3333333333333329E-2</v>
      </c>
      <c r="J606" s="207">
        <v>8</v>
      </c>
      <c r="K606" s="159">
        <f>J606/$R606</f>
        <v>0.66666666666666663</v>
      </c>
      <c r="L606" s="207">
        <v>2</v>
      </c>
      <c r="M606" s="159">
        <f>L606/$R606</f>
        <v>0.16666666666666666</v>
      </c>
      <c r="N606" s="207">
        <v>1</v>
      </c>
      <c r="O606" s="159">
        <f>N606/$R606</f>
        <v>8.3333333333333329E-2</v>
      </c>
      <c r="P606" s="207">
        <v>0</v>
      </c>
      <c r="Q606" s="159">
        <f>P606/$R606</f>
        <v>0</v>
      </c>
      <c r="R606" s="212">
        <f>SUM(P606,N606,L606,J606,H606,F606,D606)</f>
        <v>12</v>
      </c>
      <c r="S606" s="208">
        <v>4.0909090909090908</v>
      </c>
      <c r="T606" s="208">
        <v>0.5393598899705937</v>
      </c>
    </row>
    <row r="607" spans="3:20" s="193" customFormat="1" ht="36" customHeight="1" x14ac:dyDescent="0.25">
      <c r="C607" s="162" t="str">
        <f>'Fitxa Tècnica'!$D$22</f>
        <v>GRAU EN ENGINYERIA DE DISSENY INDUSTRIAL I DESENVOLUPAMENT DEL PRODUCTE</v>
      </c>
      <c r="D607" s="207">
        <v>0</v>
      </c>
      <c r="E607" s="159">
        <f>D607/$R607</f>
        <v>0</v>
      </c>
      <c r="F607" s="212">
        <v>1</v>
      </c>
      <c r="G607" s="159">
        <f>F607/$R607</f>
        <v>5.8823529411764705E-2</v>
      </c>
      <c r="H607" s="207">
        <v>5</v>
      </c>
      <c r="I607" s="159">
        <f>H607/$R607</f>
        <v>0.29411764705882354</v>
      </c>
      <c r="J607" s="207">
        <v>6</v>
      </c>
      <c r="K607" s="159">
        <f>J607/$R607</f>
        <v>0.35294117647058826</v>
      </c>
      <c r="L607" s="207">
        <v>3</v>
      </c>
      <c r="M607" s="159">
        <f>L607/$R607</f>
        <v>0.17647058823529413</v>
      </c>
      <c r="N607" s="207">
        <v>1</v>
      </c>
      <c r="O607" s="159">
        <f>N607/$R607</f>
        <v>5.8823529411764705E-2</v>
      </c>
      <c r="P607" s="207">
        <v>1</v>
      </c>
      <c r="Q607" s="159">
        <f>P607/$R607</f>
        <v>5.8823529411764705E-2</v>
      </c>
      <c r="R607" s="212">
        <f t="shared" ref="R607:R609" si="106">SUM(P607,N607,L607,J607,H607,F607,D607)</f>
        <v>17</v>
      </c>
      <c r="S607" s="208">
        <v>3.7333333333333334</v>
      </c>
      <c r="T607" s="208">
        <v>0.88371510168853673</v>
      </c>
    </row>
    <row r="608" spans="3:20" s="193" customFormat="1" ht="36" customHeight="1" x14ac:dyDescent="0.25">
      <c r="C608" s="162" t="str">
        <f>'Fitxa Tècnica'!$D$23</f>
        <v>GRAU EN ENGINYERIA ELÈCTRICA</v>
      </c>
      <c r="D608" s="207">
        <v>0</v>
      </c>
      <c r="E608" s="159">
        <f>D608/$R608</f>
        <v>0</v>
      </c>
      <c r="F608" s="212">
        <v>0</v>
      </c>
      <c r="G608" s="159">
        <f>F608/$R608</f>
        <v>0</v>
      </c>
      <c r="H608" s="207">
        <v>0</v>
      </c>
      <c r="I608" s="159">
        <f>H608/$R608</f>
        <v>0</v>
      </c>
      <c r="J608" s="207">
        <v>1</v>
      </c>
      <c r="K608" s="159">
        <f>J608/$R608</f>
        <v>0.25</v>
      </c>
      <c r="L608" s="207">
        <v>2</v>
      </c>
      <c r="M608" s="159">
        <f>L608/$R608</f>
        <v>0.5</v>
      </c>
      <c r="N608" s="207">
        <v>0</v>
      </c>
      <c r="O608" s="159">
        <f>N608/$R608</f>
        <v>0</v>
      </c>
      <c r="P608" s="207">
        <v>1</v>
      </c>
      <c r="Q608" s="159">
        <f>P608/$R608</f>
        <v>0.25</v>
      </c>
      <c r="R608" s="212">
        <f t="shared" si="106"/>
        <v>4</v>
      </c>
      <c r="S608" s="208">
        <v>4.666666666666667</v>
      </c>
      <c r="T608" s="208">
        <v>0.57735026918962573</v>
      </c>
    </row>
    <row r="609" spans="2:20" s="193" customFormat="1" ht="36" customHeight="1" x14ac:dyDescent="0.25">
      <c r="C609" s="163" t="str">
        <f>'Fitxa Tècnica'!$D$24</f>
        <v>GRAU EN ENGINYERIA MECÀNICA</v>
      </c>
      <c r="D609" s="207">
        <v>0</v>
      </c>
      <c r="E609" s="159">
        <f>D609/$R609</f>
        <v>0</v>
      </c>
      <c r="F609" s="212">
        <v>0</v>
      </c>
      <c r="G609" s="159">
        <f>F609/$R609</f>
        <v>0</v>
      </c>
      <c r="H609" s="207">
        <v>3</v>
      </c>
      <c r="I609" s="159">
        <f>H609/$R609</f>
        <v>0.25</v>
      </c>
      <c r="J609" s="207">
        <v>7</v>
      </c>
      <c r="K609" s="159">
        <f>J609/$R609</f>
        <v>0.58333333333333337</v>
      </c>
      <c r="L609" s="207">
        <v>2</v>
      </c>
      <c r="M609" s="159">
        <f>L609/$R609</f>
        <v>0.16666666666666666</v>
      </c>
      <c r="N609" s="207">
        <v>0</v>
      </c>
      <c r="O609" s="159">
        <f>N609/$R609</f>
        <v>0</v>
      </c>
      <c r="P609" s="207">
        <v>0</v>
      </c>
      <c r="Q609" s="159">
        <f>P609/$R609</f>
        <v>0</v>
      </c>
      <c r="R609" s="212">
        <f t="shared" si="106"/>
        <v>12</v>
      </c>
      <c r="S609" s="208">
        <v>3.916666666666667</v>
      </c>
      <c r="T609" s="208">
        <v>0.66855792342152154</v>
      </c>
    </row>
    <row r="610" spans="2:20" s="193" customFormat="1" ht="5.25" customHeight="1" x14ac:dyDescent="0.25">
      <c r="C610" s="199"/>
      <c r="D610" s="209"/>
      <c r="E610" s="209"/>
      <c r="F610" s="209"/>
      <c r="G610" s="210"/>
      <c r="H610" s="211"/>
      <c r="I610" s="209"/>
      <c r="J610" s="210"/>
      <c r="K610" s="210"/>
      <c r="L610" s="211"/>
      <c r="M610" s="209"/>
      <c r="N610" s="211"/>
      <c r="O610" s="209"/>
      <c r="P610" s="211"/>
      <c r="Q610" s="209"/>
      <c r="R610" s="209"/>
      <c r="S610" s="210"/>
      <c r="T610" s="209"/>
    </row>
    <row r="611" spans="2:20" s="193" customFormat="1" ht="18.75" customHeight="1" x14ac:dyDescent="0.25">
      <c r="C611" s="163" t="s">
        <v>85</v>
      </c>
      <c r="D611" s="155">
        <f>SUM(D606:D609)</f>
        <v>0</v>
      </c>
      <c r="E611" s="160">
        <f>D611/$R611</f>
        <v>0</v>
      </c>
      <c r="F611" s="155">
        <f>SUM(F606:F609)</f>
        <v>1</v>
      </c>
      <c r="G611" s="160">
        <f>F611/$R611</f>
        <v>2.2222222222222223E-2</v>
      </c>
      <c r="H611" s="155">
        <f>SUM(H606:H609)</f>
        <v>9</v>
      </c>
      <c r="I611" s="160">
        <f>H611/$R611</f>
        <v>0.2</v>
      </c>
      <c r="J611" s="155">
        <f>SUM(J606:J609)</f>
        <v>22</v>
      </c>
      <c r="K611" s="160">
        <f>J611/$R611</f>
        <v>0.48888888888888887</v>
      </c>
      <c r="L611" s="155">
        <f>SUM(L606:L609)</f>
        <v>9</v>
      </c>
      <c r="M611" s="160">
        <f>L611/$R611</f>
        <v>0.2</v>
      </c>
      <c r="N611" s="155">
        <f>SUM(N606:N609)</f>
        <v>2</v>
      </c>
      <c r="O611" s="160">
        <f>N611/$R611</f>
        <v>4.4444444444444446E-2</v>
      </c>
      <c r="P611" s="155">
        <f>SUM(P606:P609)</f>
        <v>2</v>
      </c>
      <c r="Q611" s="160">
        <f>P611/$R611</f>
        <v>4.4444444444444446E-2</v>
      </c>
      <c r="R611" s="156">
        <f>SUM(R606:R609)</f>
        <v>45</v>
      </c>
      <c r="S611" s="213">
        <v>3.9512195121951224</v>
      </c>
      <c r="T611" s="214">
        <v>0.73997363169896546</v>
      </c>
    </row>
    <row r="613" spans="2:20" s="222" customFormat="1" ht="18.75" customHeight="1" x14ac:dyDescent="0.25">
      <c r="B613" s="223"/>
      <c r="O613" s="223"/>
    </row>
    <row r="614" spans="2:20" s="222" customFormat="1" ht="18.75" customHeight="1" x14ac:dyDescent="0.25">
      <c r="O614" s="223"/>
    </row>
    <row r="615" spans="2:20" s="222" customFormat="1" ht="18.75" customHeight="1" x14ac:dyDescent="0.25">
      <c r="O615" s="223"/>
    </row>
    <row r="616" spans="2:20" s="222" customFormat="1" ht="18.75" customHeight="1" x14ac:dyDescent="0.25">
      <c r="D616" s="222" t="s">
        <v>211</v>
      </c>
      <c r="E616" s="222" t="s">
        <v>212</v>
      </c>
      <c r="F616" s="222" t="s">
        <v>213</v>
      </c>
      <c r="G616" s="222" t="s">
        <v>214</v>
      </c>
      <c r="O616" s="223"/>
    </row>
    <row r="617" spans="2:20" s="222" customFormat="1" ht="18.75" customHeight="1" x14ac:dyDescent="0.25">
      <c r="C617" s="222" t="s">
        <v>107</v>
      </c>
      <c r="D617" s="222">
        <v>3.2499999999999996</v>
      </c>
      <c r="E617" s="222">
        <v>3.5833333333333335</v>
      </c>
      <c r="F617" s="222">
        <v>3.4166666666666661</v>
      </c>
      <c r="G617" s="222">
        <v>4.0909090909090908</v>
      </c>
      <c r="O617" s="223"/>
    </row>
    <row r="618" spans="2:20" s="222" customFormat="1" ht="18.75" customHeight="1" x14ac:dyDescent="0.25">
      <c r="C618" s="222" t="s">
        <v>108</v>
      </c>
      <c r="D618" s="222">
        <v>3.6249999999999996</v>
      </c>
      <c r="E618" s="222">
        <v>4</v>
      </c>
      <c r="F618" s="222">
        <v>3.9411764705882351</v>
      </c>
      <c r="G618" s="222">
        <v>3.7333333333333334</v>
      </c>
      <c r="O618" s="223"/>
    </row>
    <row r="619" spans="2:20" s="222" customFormat="1" ht="18.75" customHeight="1" x14ac:dyDescent="0.25">
      <c r="C619" s="222" t="s">
        <v>109</v>
      </c>
      <c r="D619" s="222">
        <v>4</v>
      </c>
      <c r="E619" s="222">
        <v>4.5</v>
      </c>
      <c r="F619" s="222">
        <v>4.25</v>
      </c>
      <c r="G619" s="222">
        <v>4.666666666666667</v>
      </c>
      <c r="O619" s="223"/>
    </row>
    <row r="620" spans="2:20" s="222" customFormat="1" ht="18.75" customHeight="1" x14ac:dyDescent="0.25">
      <c r="C620" s="222" t="s">
        <v>110</v>
      </c>
      <c r="D620" s="222">
        <v>3.7272727272727271</v>
      </c>
      <c r="E620" s="222">
        <v>3.6666666666666665</v>
      </c>
      <c r="F620" s="222">
        <v>3.5833333333333335</v>
      </c>
      <c r="G620" s="222">
        <v>3.916666666666667</v>
      </c>
      <c r="O620" s="223"/>
    </row>
    <row r="621" spans="2:20" s="222" customFormat="1" ht="18.75" customHeight="1" x14ac:dyDescent="0.25">
      <c r="O621" s="223"/>
    </row>
    <row r="622" spans="2:20" s="222" customFormat="1" ht="18.75" customHeight="1" x14ac:dyDescent="0.25">
      <c r="O622" s="223"/>
    </row>
    <row r="623" spans="2:20" s="222" customFormat="1" ht="18.75" customHeight="1" x14ac:dyDescent="0.25">
      <c r="O623" s="223"/>
    </row>
    <row r="624" spans="2:20" s="222" customFormat="1" ht="18.75" customHeight="1" x14ac:dyDescent="0.25"/>
    <row r="625" spans="2:20" s="222" customFormat="1" ht="18.75" customHeight="1" x14ac:dyDescent="0.25"/>
    <row r="626" spans="2:20" s="193" customFormat="1" ht="18.75" customHeight="1" x14ac:dyDescent="0.25"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223"/>
    </row>
    <row r="627" spans="2:20" s="193" customFormat="1" ht="18.75" customHeight="1" x14ac:dyDescent="0.25">
      <c r="B627" s="223"/>
      <c r="C627" s="223"/>
      <c r="D627" s="223"/>
      <c r="E627" s="223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</row>
    <row r="628" spans="2:20" s="193" customFormat="1" ht="18.75" customHeight="1" x14ac:dyDescent="0.25"/>
    <row r="629" spans="2:20" s="193" customFormat="1" ht="18.75" customHeight="1" x14ac:dyDescent="0.25"/>
    <row r="630" spans="2:20" s="193" customFormat="1" ht="18.75" customHeight="1" x14ac:dyDescent="0.25"/>
    <row r="631" spans="2:20" s="193" customFormat="1" ht="18.75" customHeight="1" x14ac:dyDescent="0.25"/>
    <row r="632" spans="2:20" s="193" customFormat="1" ht="18.75" customHeight="1" x14ac:dyDescent="0.25"/>
    <row r="633" spans="2:20" s="193" customFormat="1" ht="18.75" customHeight="1" x14ac:dyDescent="0.25"/>
    <row r="634" spans="2:20" s="193" customFormat="1" ht="18.75" customHeight="1" x14ac:dyDescent="0.25"/>
    <row r="635" spans="2:20" s="193" customFormat="1" ht="18.75" customHeight="1" x14ac:dyDescent="0.25"/>
    <row r="636" spans="2:20" s="193" customFormat="1" ht="18.75" customHeight="1" x14ac:dyDescent="0.25"/>
    <row r="637" spans="2:20" s="193" customFormat="1" ht="18.75" customHeight="1" x14ac:dyDescent="0.25"/>
    <row r="638" spans="2:20" s="193" customFormat="1" ht="18.75" customHeight="1" x14ac:dyDescent="0.25">
      <c r="C638" s="201" t="s">
        <v>193</v>
      </c>
    </row>
    <row r="639" spans="2:20" s="193" customFormat="1" ht="18.75" customHeight="1" x14ac:dyDescent="0.25"/>
    <row r="640" spans="2:20" s="193" customFormat="1" ht="18.75" customHeight="1" x14ac:dyDescent="0.25">
      <c r="C640" s="258"/>
      <c r="D640" s="261" t="s">
        <v>215</v>
      </c>
      <c r="E640" s="262"/>
      <c r="F640" s="262"/>
      <c r="G640" s="262"/>
      <c r="H640" s="262"/>
      <c r="I640" s="262"/>
      <c r="J640" s="262"/>
      <c r="K640" s="262"/>
      <c r="L640" s="262"/>
      <c r="M640" s="262"/>
      <c r="N640" s="262"/>
      <c r="O640" s="262"/>
      <c r="P640" s="262"/>
      <c r="Q640" s="262"/>
      <c r="R640" s="262"/>
      <c r="S640" s="262"/>
      <c r="T640" s="263"/>
    </row>
    <row r="641" spans="3:20" s="193" customFormat="1" ht="18.75" customHeight="1" x14ac:dyDescent="0.25">
      <c r="C641" s="259"/>
      <c r="D641" s="264" t="s">
        <v>186</v>
      </c>
      <c r="E641" s="265"/>
      <c r="F641" s="265"/>
      <c r="G641" s="265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6"/>
    </row>
    <row r="642" spans="3:20" s="193" customFormat="1" ht="18.75" customHeight="1" x14ac:dyDescent="0.25">
      <c r="C642" s="259"/>
      <c r="D642" s="267">
        <v>1</v>
      </c>
      <c r="E642" s="268"/>
      <c r="F642" s="267">
        <v>2</v>
      </c>
      <c r="G642" s="268"/>
      <c r="H642" s="267">
        <v>3</v>
      </c>
      <c r="I642" s="268"/>
      <c r="J642" s="267">
        <v>4</v>
      </c>
      <c r="K642" s="268"/>
      <c r="L642" s="267">
        <v>5</v>
      </c>
      <c r="M642" s="268"/>
      <c r="N642" s="267" t="s">
        <v>42</v>
      </c>
      <c r="O642" s="268"/>
      <c r="P642" s="267" t="s">
        <v>187</v>
      </c>
      <c r="Q642" s="268"/>
      <c r="R642" s="269" t="s">
        <v>118</v>
      </c>
      <c r="S642" s="269" t="s">
        <v>183</v>
      </c>
      <c r="T642" s="269" t="s">
        <v>184</v>
      </c>
    </row>
    <row r="643" spans="3:20" s="193" customFormat="1" ht="18.75" customHeight="1" x14ac:dyDescent="0.25">
      <c r="C643" s="260"/>
      <c r="D643" s="206" t="s">
        <v>1</v>
      </c>
      <c r="E643" s="206" t="s">
        <v>7</v>
      </c>
      <c r="F643" s="206" t="s">
        <v>1</v>
      </c>
      <c r="G643" s="206" t="s">
        <v>7</v>
      </c>
      <c r="H643" s="206" t="s">
        <v>1</v>
      </c>
      <c r="I643" s="206" t="s">
        <v>7</v>
      </c>
      <c r="J643" s="206" t="s">
        <v>1</v>
      </c>
      <c r="K643" s="206" t="s">
        <v>7</v>
      </c>
      <c r="L643" s="206" t="s">
        <v>1</v>
      </c>
      <c r="M643" s="206" t="s">
        <v>7</v>
      </c>
      <c r="N643" s="206" t="s">
        <v>1</v>
      </c>
      <c r="O643" s="206" t="s">
        <v>7</v>
      </c>
      <c r="P643" s="206" t="s">
        <v>1</v>
      </c>
      <c r="Q643" s="206" t="s">
        <v>7</v>
      </c>
      <c r="R643" s="270"/>
      <c r="S643" s="270"/>
      <c r="T643" s="270"/>
    </row>
    <row r="644" spans="3:20" s="193" customFormat="1" ht="36" customHeight="1" x14ac:dyDescent="0.25">
      <c r="C644" s="162" t="str">
        <f>'Fitxa Tècnica'!$D$21</f>
        <v>GRAU EN ELECTRÒNICA INDUSTRIAL I AUTOMÀTICA</v>
      </c>
      <c r="D644" s="207">
        <v>0</v>
      </c>
      <c r="E644" s="159">
        <f>D644/$R644</f>
        <v>0</v>
      </c>
      <c r="F644" s="212">
        <v>0</v>
      </c>
      <c r="G644" s="159">
        <f>F644/$R644</f>
        <v>0</v>
      </c>
      <c r="H644" s="207">
        <v>3</v>
      </c>
      <c r="I644" s="159">
        <f>H644/$R644</f>
        <v>0.25</v>
      </c>
      <c r="J644" s="207">
        <v>8</v>
      </c>
      <c r="K644" s="159">
        <f>J644/$R644</f>
        <v>0.66666666666666663</v>
      </c>
      <c r="L644" s="207">
        <v>1</v>
      </c>
      <c r="M644" s="159">
        <f>L644/$R644</f>
        <v>8.3333333333333329E-2</v>
      </c>
      <c r="N644" s="207">
        <v>0</v>
      </c>
      <c r="O644" s="159">
        <f>N644/$R644</f>
        <v>0</v>
      </c>
      <c r="P644" s="207">
        <v>0</v>
      </c>
      <c r="Q644" s="159">
        <f>P644/$R644</f>
        <v>0</v>
      </c>
      <c r="R644" s="212">
        <f>SUM(P644,N644,L644,J644,H644,F644,D644)</f>
        <v>12</v>
      </c>
      <c r="S644" s="208">
        <v>3.8333333333333326</v>
      </c>
      <c r="T644" s="208">
        <v>0.57735026918962584</v>
      </c>
    </row>
    <row r="645" spans="3:20" s="193" customFormat="1" ht="36" customHeight="1" x14ac:dyDescent="0.25">
      <c r="C645" s="162" t="str">
        <f>'Fitxa Tècnica'!$D$22</f>
        <v>GRAU EN ENGINYERIA DE DISSENY INDUSTRIAL I DESENVOLUPAMENT DEL PRODUCTE</v>
      </c>
      <c r="D645" s="207">
        <v>0</v>
      </c>
      <c r="E645" s="159">
        <f>D645/$R645</f>
        <v>0</v>
      </c>
      <c r="F645" s="212">
        <v>3</v>
      </c>
      <c r="G645" s="159">
        <f>F645/$R645</f>
        <v>0.17647058823529413</v>
      </c>
      <c r="H645" s="207">
        <v>6</v>
      </c>
      <c r="I645" s="159">
        <f>H645/$R645</f>
        <v>0.35294117647058826</v>
      </c>
      <c r="J645" s="207">
        <v>7</v>
      </c>
      <c r="K645" s="159">
        <f>J645/$R645</f>
        <v>0.41176470588235292</v>
      </c>
      <c r="L645" s="207">
        <v>1</v>
      </c>
      <c r="M645" s="159">
        <f>L645/$R645</f>
        <v>5.8823529411764705E-2</v>
      </c>
      <c r="N645" s="207">
        <v>0</v>
      </c>
      <c r="O645" s="159">
        <f>N645/$R645</f>
        <v>0</v>
      </c>
      <c r="P645" s="207">
        <v>0</v>
      </c>
      <c r="Q645" s="159">
        <f>P645/$R645</f>
        <v>0</v>
      </c>
      <c r="R645" s="212">
        <f t="shared" ref="R645:R647" si="107">SUM(P645,N645,L645,J645,H645,F645,D645)</f>
        <v>17</v>
      </c>
      <c r="S645" s="208">
        <v>3.3529411764705888</v>
      </c>
      <c r="T645" s="208">
        <v>0.86176972494021242</v>
      </c>
    </row>
    <row r="646" spans="3:20" s="193" customFormat="1" ht="36" customHeight="1" x14ac:dyDescent="0.25">
      <c r="C646" s="162" t="str">
        <f>'Fitxa Tècnica'!$D$23</f>
        <v>GRAU EN ENGINYERIA ELÈCTRICA</v>
      </c>
      <c r="D646" s="207">
        <v>0</v>
      </c>
      <c r="E646" s="159">
        <f>D646/$R646</f>
        <v>0</v>
      </c>
      <c r="F646" s="212">
        <v>0</v>
      </c>
      <c r="G646" s="159">
        <f>F646/$R646</f>
        <v>0</v>
      </c>
      <c r="H646" s="207">
        <v>0</v>
      </c>
      <c r="I646" s="159">
        <f>H646/$R646</f>
        <v>0</v>
      </c>
      <c r="J646" s="207">
        <v>1</v>
      </c>
      <c r="K646" s="159">
        <f>J646/$R646</f>
        <v>0.25</v>
      </c>
      <c r="L646" s="207">
        <v>3</v>
      </c>
      <c r="M646" s="159">
        <f>L646/$R646</f>
        <v>0.75</v>
      </c>
      <c r="N646" s="207">
        <v>0</v>
      </c>
      <c r="O646" s="159">
        <f>N646/$R646</f>
        <v>0</v>
      </c>
      <c r="P646" s="207">
        <v>0</v>
      </c>
      <c r="Q646" s="159">
        <f>P646/$R646</f>
        <v>0</v>
      </c>
      <c r="R646" s="212">
        <f t="shared" si="107"/>
        <v>4</v>
      </c>
      <c r="S646" s="208">
        <v>4.75</v>
      </c>
      <c r="T646" s="208">
        <v>0.49999999999999989</v>
      </c>
    </row>
    <row r="647" spans="3:20" s="193" customFormat="1" ht="36" customHeight="1" x14ac:dyDescent="0.25">
      <c r="C647" s="163" t="str">
        <f>'Fitxa Tècnica'!$D$24</f>
        <v>GRAU EN ENGINYERIA MECÀNICA</v>
      </c>
      <c r="D647" s="207">
        <v>0</v>
      </c>
      <c r="E647" s="159">
        <f>D647/$R647</f>
        <v>0</v>
      </c>
      <c r="F647" s="212">
        <v>1</v>
      </c>
      <c r="G647" s="159">
        <f>F647/$R647</f>
        <v>8.3333333333333329E-2</v>
      </c>
      <c r="H647" s="207">
        <v>3</v>
      </c>
      <c r="I647" s="159">
        <f>H647/$R647</f>
        <v>0.25</v>
      </c>
      <c r="J647" s="207">
        <v>8</v>
      </c>
      <c r="K647" s="159">
        <f>J647/$R647</f>
        <v>0.66666666666666663</v>
      </c>
      <c r="L647" s="207">
        <v>0</v>
      </c>
      <c r="M647" s="159">
        <f>L647/$R647</f>
        <v>0</v>
      </c>
      <c r="N647" s="207">
        <v>0</v>
      </c>
      <c r="O647" s="159">
        <f>N647/$R647</f>
        <v>0</v>
      </c>
      <c r="P647" s="207">
        <v>0</v>
      </c>
      <c r="Q647" s="159">
        <f>P647/$R647</f>
        <v>0</v>
      </c>
      <c r="R647" s="212">
        <f t="shared" si="107"/>
        <v>12</v>
      </c>
      <c r="S647" s="208">
        <v>3.5833333333333335</v>
      </c>
      <c r="T647" s="208">
        <v>0.66855792342152154</v>
      </c>
    </row>
    <row r="648" spans="3:20" s="193" customFormat="1" ht="5.25" customHeight="1" x14ac:dyDescent="0.25">
      <c r="C648" s="199"/>
      <c r="D648" s="209"/>
      <c r="E648" s="209"/>
      <c r="F648" s="209"/>
      <c r="G648" s="210"/>
      <c r="H648" s="211"/>
      <c r="I648" s="209"/>
      <c r="J648" s="210"/>
      <c r="K648" s="210"/>
      <c r="L648" s="211"/>
      <c r="M648" s="209"/>
      <c r="N648" s="211"/>
      <c r="O648" s="209"/>
      <c r="P648" s="211"/>
      <c r="Q648" s="209"/>
      <c r="R648" s="209"/>
      <c r="S648" s="210"/>
      <c r="T648" s="209"/>
    </row>
    <row r="649" spans="3:20" s="193" customFormat="1" ht="18.75" customHeight="1" x14ac:dyDescent="0.25">
      <c r="C649" s="163" t="s">
        <v>85</v>
      </c>
      <c r="D649" s="155">
        <f>SUM(D644:D647)</f>
        <v>0</v>
      </c>
      <c r="E649" s="160">
        <f>D649/$R649</f>
        <v>0</v>
      </c>
      <c r="F649" s="155">
        <f>SUM(F644:F647)</f>
        <v>4</v>
      </c>
      <c r="G649" s="160">
        <f>F649/$R649</f>
        <v>8.8888888888888892E-2</v>
      </c>
      <c r="H649" s="155">
        <f>SUM(H644:H647)</f>
        <v>12</v>
      </c>
      <c r="I649" s="160">
        <f>H649/$R649</f>
        <v>0.26666666666666666</v>
      </c>
      <c r="J649" s="155">
        <f>SUM(J644:J647)</f>
        <v>24</v>
      </c>
      <c r="K649" s="160">
        <f>J649/$R649</f>
        <v>0.53333333333333333</v>
      </c>
      <c r="L649" s="155">
        <f>SUM(L644:L647)</f>
        <v>5</v>
      </c>
      <c r="M649" s="160">
        <f>L649/$R649</f>
        <v>0.1111111111111111</v>
      </c>
      <c r="N649" s="155">
        <f>SUM(N644:N647)</f>
        <v>0</v>
      </c>
      <c r="O649" s="160">
        <f>N649/$R649</f>
        <v>0</v>
      </c>
      <c r="P649" s="155">
        <f>SUM(P644:P647)</f>
        <v>0</v>
      </c>
      <c r="Q649" s="160">
        <f>P649/$R649</f>
        <v>0</v>
      </c>
      <c r="R649" s="156">
        <f>SUM(R644:R647)</f>
        <v>45</v>
      </c>
      <c r="S649" s="213">
        <v>3.6666666666666661</v>
      </c>
      <c r="T649" s="214">
        <v>0.7977240352174656</v>
      </c>
    </row>
    <row r="650" spans="3:20" s="193" customFormat="1" ht="18.75" customHeight="1" x14ac:dyDescent="0.25"/>
    <row r="651" spans="3:20" s="193" customFormat="1" ht="18.75" customHeight="1" x14ac:dyDescent="0.25"/>
    <row r="652" spans="3:20" s="193" customFormat="1" ht="18.75" customHeight="1" x14ac:dyDescent="0.25"/>
    <row r="653" spans="3:20" s="193" customFormat="1" ht="18.75" customHeight="1" x14ac:dyDescent="0.25"/>
    <row r="654" spans="3:20" s="193" customFormat="1" ht="18.75" customHeight="1" x14ac:dyDescent="0.25"/>
    <row r="655" spans="3:20" s="193" customFormat="1" ht="18.75" customHeight="1" x14ac:dyDescent="0.25"/>
    <row r="656" spans="3:20" s="193" customFormat="1" ht="18.75" customHeight="1" x14ac:dyDescent="0.25"/>
    <row r="657" spans="2:17" s="193" customFormat="1" ht="18.75" customHeight="1" x14ac:dyDescent="0.25"/>
    <row r="658" spans="2:17" s="193" customFormat="1" ht="18.75" customHeight="1" x14ac:dyDescent="0.25"/>
    <row r="659" spans="2:17" s="193" customFormat="1" ht="18.75" customHeight="1" x14ac:dyDescent="0.25"/>
    <row r="660" spans="2:17" s="193" customFormat="1" ht="18.75" customHeight="1" x14ac:dyDescent="0.25"/>
    <row r="661" spans="2:17" ht="18.75" customHeight="1" x14ac:dyDescent="0.25">
      <c r="C661" s="271" t="s">
        <v>78</v>
      </c>
      <c r="D661" s="274" t="s">
        <v>216</v>
      </c>
      <c r="E661" s="275"/>
      <c r="F661" s="275"/>
      <c r="G661" s="275"/>
      <c r="H661" s="275"/>
      <c r="I661" s="275"/>
      <c r="J661" s="276"/>
      <c r="K661" s="281" t="s">
        <v>217</v>
      </c>
      <c r="L661" s="275"/>
      <c r="M661" s="275"/>
      <c r="N661" s="275"/>
      <c r="O661" s="275"/>
      <c r="P661" s="275"/>
      <c r="Q661" s="276"/>
    </row>
    <row r="662" spans="2:17" ht="18.75" customHeight="1" x14ac:dyDescent="0.25">
      <c r="C662" s="272"/>
      <c r="D662" s="277" t="s">
        <v>145</v>
      </c>
      <c r="E662" s="278"/>
      <c r="F662" s="277" t="s">
        <v>144</v>
      </c>
      <c r="G662" s="278"/>
      <c r="H662" s="277" t="s">
        <v>42</v>
      </c>
      <c r="I662" s="278"/>
      <c r="J662" s="279" t="s">
        <v>118</v>
      </c>
      <c r="K662" s="282" t="s">
        <v>145</v>
      </c>
      <c r="L662" s="278"/>
      <c r="M662" s="277" t="s">
        <v>144</v>
      </c>
      <c r="N662" s="278"/>
      <c r="O662" s="277" t="s">
        <v>42</v>
      </c>
      <c r="P662" s="278"/>
      <c r="Q662" s="279" t="s">
        <v>118</v>
      </c>
    </row>
    <row r="663" spans="2:17" ht="18.75" customHeight="1" x14ac:dyDescent="0.25">
      <c r="C663" s="273"/>
      <c r="D663" s="167" t="s">
        <v>1</v>
      </c>
      <c r="E663" s="198" t="s">
        <v>7</v>
      </c>
      <c r="F663" s="198" t="s">
        <v>1</v>
      </c>
      <c r="G663" s="198" t="s">
        <v>7</v>
      </c>
      <c r="H663" s="198" t="s">
        <v>1</v>
      </c>
      <c r="I663" s="198" t="s">
        <v>7</v>
      </c>
      <c r="J663" s="280"/>
      <c r="K663" s="178" t="s">
        <v>1</v>
      </c>
      <c r="L663" s="198" t="s">
        <v>7</v>
      </c>
      <c r="M663" s="198" t="s">
        <v>1</v>
      </c>
      <c r="N663" s="198" t="s">
        <v>7</v>
      </c>
      <c r="O663" s="198" t="s">
        <v>1</v>
      </c>
      <c r="P663" s="198" t="s">
        <v>7</v>
      </c>
      <c r="Q663" s="280"/>
    </row>
    <row r="664" spans="2:17" ht="36.75" customHeight="1" x14ac:dyDescent="0.25">
      <c r="C664" s="162" t="str">
        <f>'Fitxa Tècnica'!$D$21</f>
        <v>GRAU EN ELECTRÒNICA INDUSTRIAL I AUTOMÀTICA</v>
      </c>
      <c r="D664" s="151">
        <v>9</v>
      </c>
      <c r="E664" s="158">
        <f>D664/$J664</f>
        <v>0.75</v>
      </c>
      <c r="F664" s="151">
        <v>2</v>
      </c>
      <c r="G664" s="158">
        <f>F664/$J664</f>
        <v>0.16666666666666666</v>
      </c>
      <c r="H664" s="151">
        <v>1</v>
      </c>
      <c r="I664" s="158">
        <f>H664/$J664</f>
        <v>8.3333333333333329E-2</v>
      </c>
      <c r="J664" s="172">
        <f>SUM(H664,F664,D664)</f>
        <v>12</v>
      </c>
      <c r="K664" s="151">
        <v>9</v>
      </c>
      <c r="L664" s="158">
        <f>K664/$J664</f>
        <v>0.75</v>
      </c>
      <c r="M664" s="151">
        <v>3</v>
      </c>
      <c r="N664" s="158">
        <f>M664/$J664</f>
        <v>0.25</v>
      </c>
      <c r="O664" s="151">
        <v>0</v>
      </c>
      <c r="P664" s="158">
        <f>O664/$J664</f>
        <v>0</v>
      </c>
      <c r="Q664" s="172">
        <f>SUM(O664,M664,K664)</f>
        <v>12</v>
      </c>
    </row>
    <row r="665" spans="2:17" s="193" customFormat="1" ht="36.75" customHeight="1" x14ac:dyDescent="0.25">
      <c r="C665" s="162" t="str">
        <f>'Fitxa Tècnica'!$D$22</f>
        <v>GRAU EN ENGINYERIA DE DISSENY INDUSTRIAL I DESENVOLUPAMENT DEL PRODUCTE</v>
      </c>
      <c r="D665" s="151">
        <v>15</v>
      </c>
      <c r="E665" s="158">
        <f t="shared" ref="E665:E667" si="108">D665/$J665</f>
        <v>0.88235294117647056</v>
      </c>
      <c r="F665" s="151">
        <v>2</v>
      </c>
      <c r="G665" s="158">
        <f t="shared" ref="G665:G667" si="109">F665/$J665</f>
        <v>0.11764705882352941</v>
      </c>
      <c r="H665" s="151">
        <v>0</v>
      </c>
      <c r="I665" s="158">
        <f t="shared" ref="I665:I667" si="110">H665/$J665</f>
        <v>0</v>
      </c>
      <c r="J665" s="172">
        <f t="shared" ref="J665:J667" si="111">SUM(H665,F665,D665)</f>
        <v>17</v>
      </c>
      <c r="K665" s="151">
        <v>8</v>
      </c>
      <c r="L665" s="158">
        <f t="shared" ref="L665:L667" si="112">K665/$J665</f>
        <v>0.47058823529411764</v>
      </c>
      <c r="M665" s="151">
        <v>9</v>
      </c>
      <c r="N665" s="158">
        <f t="shared" ref="N665:N667" si="113">M665/$J665</f>
        <v>0.52941176470588236</v>
      </c>
      <c r="O665" s="151">
        <v>0</v>
      </c>
      <c r="P665" s="158">
        <f t="shared" ref="P665:P667" si="114">O665/$J665</f>
        <v>0</v>
      </c>
      <c r="Q665" s="172">
        <f t="shared" ref="Q665:Q667" si="115">SUM(O665,M665,K665)</f>
        <v>17</v>
      </c>
    </row>
    <row r="666" spans="2:17" s="193" customFormat="1" ht="36.75" customHeight="1" x14ac:dyDescent="0.25">
      <c r="C666" s="162" t="str">
        <f>'Fitxa Tècnica'!$D$23</f>
        <v>GRAU EN ENGINYERIA ELÈCTRICA</v>
      </c>
      <c r="D666" s="151">
        <v>4</v>
      </c>
      <c r="E666" s="158">
        <f t="shared" si="108"/>
        <v>1</v>
      </c>
      <c r="F666" s="151">
        <v>0</v>
      </c>
      <c r="G666" s="158">
        <f t="shared" si="109"/>
        <v>0</v>
      </c>
      <c r="H666" s="151">
        <v>0</v>
      </c>
      <c r="I666" s="158">
        <f t="shared" si="110"/>
        <v>0</v>
      </c>
      <c r="J666" s="172">
        <f t="shared" si="111"/>
        <v>4</v>
      </c>
      <c r="K666" s="151">
        <v>4</v>
      </c>
      <c r="L666" s="158">
        <f t="shared" si="112"/>
        <v>1</v>
      </c>
      <c r="M666" s="151">
        <v>0</v>
      </c>
      <c r="N666" s="158">
        <f t="shared" si="113"/>
        <v>0</v>
      </c>
      <c r="O666" s="151">
        <v>0</v>
      </c>
      <c r="P666" s="158">
        <f t="shared" si="114"/>
        <v>0</v>
      </c>
      <c r="Q666" s="172">
        <f t="shared" si="115"/>
        <v>4</v>
      </c>
    </row>
    <row r="667" spans="2:17" ht="36.75" customHeight="1" x14ac:dyDescent="0.25">
      <c r="C667" s="163" t="str">
        <f>'Fitxa Tècnica'!$D$24</f>
        <v>GRAU EN ENGINYERIA MECÀNICA</v>
      </c>
      <c r="D667" s="151">
        <v>10</v>
      </c>
      <c r="E667" s="158">
        <f t="shared" si="108"/>
        <v>0.83333333333333337</v>
      </c>
      <c r="F667" s="151">
        <v>1</v>
      </c>
      <c r="G667" s="158">
        <f t="shared" si="109"/>
        <v>8.3333333333333329E-2</v>
      </c>
      <c r="H667" s="151">
        <v>1</v>
      </c>
      <c r="I667" s="158">
        <f t="shared" si="110"/>
        <v>8.3333333333333329E-2</v>
      </c>
      <c r="J667" s="172">
        <f t="shared" si="111"/>
        <v>12</v>
      </c>
      <c r="K667" s="151">
        <v>7</v>
      </c>
      <c r="L667" s="158">
        <f t="shared" si="112"/>
        <v>0.58333333333333337</v>
      </c>
      <c r="M667" s="151">
        <v>5</v>
      </c>
      <c r="N667" s="158">
        <f t="shared" si="113"/>
        <v>0.41666666666666669</v>
      </c>
      <c r="O667" s="151">
        <v>0</v>
      </c>
      <c r="P667" s="158">
        <f t="shared" si="114"/>
        <v>0</v>
      </c>
      <c r="Q667" s="172">
        <f t="shared" si="115"/>
        <v>12</v>
      </c>
    </row>
    <row r="668" spans="2:17" ht="3.75" customHeight="1" x14ac:dyDescent="0.2">
      <c r="C668" s="199"/>
      <c r="D668" s="190"/>
      <c r="E668" s="190"/>
      <c r="F668" s="190"/>
      <c r="G668" s="190"/>
      <c r="H668" s="190"/>
      <c r="I668" s="190"/>
      <c r="J668" s="174"/>
      <c r="K668" s="190"/>
      <c r="L668" s="190"/>
      <c r="M668" s="190"/>
      <c r="N668" s="190"/>
      <c r="O668" s="190"/>
      <c r="P668" s="190"/>
      <c r="Q668" s="174"/>
    </row>
    <row r="669" spans="2:17" ht="18.75" customHeight="1" x14ac:dyDescent="0.25">
      <c r="C669" s="163" t="s">
        <v>85</v>
      </c>
      <c r="D669" s="155">
        <f>SUM(D664:D667)</f>
        <v>38</v>
      </c>
      <c r="E669" s="160">
        <f>D669/$J669</f>
        <v>0.84444444444444444</v>
      </c>
      <c r="F669" s="155">
        <f>SUM(F664:F667)</f>
        <v>5</v>
      </c>
      <c r="G669" s="160">
        <f>F669/$J669</f>
        <v>0.1111111111111111</v>
      </c>
      <c r="H669" s="155">
        <f>SUM(H664:H667)</f>
        <v>2</v>
      </c>
      <c r="I669" s="160">
        <f>H669/$J669</f>
        <v>4.4444444444444446E-2</v>
      </c>
      <c r="J669" s="175">
        <f>SUM(J664:J667)</f>
        <v>45</v>
      </c>
      <c r="K669" s="155">
        <f>SUM(K664:K667)</f>
        <v>28</v>
      </c>
      <c r="L669" s="160">
        <f>K669/$J669</f>
        <v>0.62222222222222223</v>
      </c>
      <c r="M669" s="155">
        <f>SUM(M664:M667)</f>
        <v>17</v>
      </c>
      <c r="N669" s="160">
        <f>M669/$J669</f>
        <v>0.37777777777777777</v>
      </c>
      <c r="O669" s="155">
        <f>SUM(O664:O667)</f>
        <v>0</v>
      </c>
      <c r="P669" s="160">
        <f>O669/$J669</f>
        <v>0</v>
      </c>
      <c r="Q669" s="175">
        <f>SUM(Q664:Q667)</f>
        <v>45</v>
      </c>
    </row>
    <row r="670" spans="2:17" ht="18.75" customHeight="1" x14ac:dyDescent="0.25">
      <c r="C670" s="193"/>
      <c r="D670" s="193"/>
      <c r="E670" s="193"/>
      <c r="F670" s="193"/>
      <c r="G670" s="193"/>
      <c r="H670" s="193"/>
      <c r="I670" s="193"/>
      <c r="J670" s="193"/>
    </row>
    <row r="671" spans="2:17" s="193" customFormat="1" ht="18.75" customHeight="1" x14ac:dyDescent="0.25"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</row>
    <row r="672" spans="2:17" s="193" customFormat="1" ht="18.75" customHeight="1" x14ac:dyDescent="0.25">
      <c r="B672" s="222"/>
      <c r="C672" s="222" t="s">
        <v>78</v>
      </c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222"/>
      <c r="P672" s="222"/>
    </row>
    <row r="673" spans="2:18" s="193" customFormat="1" ht="18.75" customHeight="1" x14ac:dyDescent="0.25">
      <c r="B673" s="222"/>
      <c r="C673" s="222"/>
      <c r="D673" s="222" t="s">
        <v>216</v>
      </c>
      <c r="E673" s="222"/>
      <c r="F673" s="222"/>
      <c r="G673" s="222" t="s">
        <v>217</v>
      </c>
      <c r="H673" s="222"/>
      <c r="I673" s="222"/>
      <c r="J673" s="222"/>
      <c r="K673" s="222"/>
      <c r="L673" s="222"/>
      <c r="M673" s="222"/>
      <c r="N673" s="222"/>
      <c r="O673" s="222"/>
      <c r="P673" s="222"/>
    </row>
    <row r="674" spans="2:18" s="193" customFormat="1" ht="18.75" customHeight="1" x14ac:dyDescent="0.25">
      <c r="B674" s="222"/>
      <c r="C674" s="222"/>
      <c r="D674" s="222" t="s">
        <v>145</v>
      </c>
      <c r="E674" s="222" t="s">
        <v>144</v>
      </c>
      <c r="F674" s="222" t="s">
        <v>42</v>
      </c>
      <c r="G674" s="222" t="s">
        <v>145</v>
      </c>
      <c r="H674" s="222" t="s">
        <v>144</v>
      </c>
      <c r="I674" s="222" t="s">
        <v>42</v>
      </c>
      <c r="J674" s="222"/>
      <c r="K674" s="222"/>
      <c r="L674" s="222"/>
      <c r="M674" s="222"/>
      <c r="N674" s="222"/>
      <c r="O674" s="222"/>
      <c r="P674" s="222"/>
    </row>
    <row r="675" spans="2:18" s="193" customFormat="1" ht="18.75" customHeight="1" x14ac:dyDescent="0.25">
      <c r="B675" s="222"/>
      <c r="C675" s="222" t="s">
        <v>107</v>
      </c>
      <c r="D675" s="222">
        <v>0.75</v>
      </c>
      <c r="E675" s="222">
        <v>0.16666666666666666</v>
      </c>
      <c r="F675" s="222">
        <v>8.3333333333333329E-2</v>
      </c>
      <c r="G675" s="222">
        <v>0.75</v>
      </c>
      <c r="H675" s="222">
        <v>0.25</v>
      </c>
      <c r="I675" s="222">
        <v>0</v>
      </c>
      <c r="J675" s="222"/>
      <c r="K675" s="222"/>
      <c r="L675" s="222"/>
      <c r="M675" s="222"/>
      <c r="N675" s="222"/>
      <c r="O675" s="222"/>
      <c r="P675" s="222"/>
    </row>
    <row r="676" spans="2:18" s="193" customFormat="1" ht="18.75" customHeight="1" x14ac:dyDescent="0.25">
      <c r="B676" s="222"/>
      <c r="C676" s="222" t="s">
        <v>108</v>
      </c>
      <c r="D676" s="222">
        <v>0.88235294117647056</v>
      </c>
      <c r="E676" s="222">
        <v>0.11764705882352941</v>
      </c>
      <c r="F676" s="222">
        <v>0</v>
      </c>
      <c r="G676" s="222">
        <v>0.47058823529411764</v>
      </c>
      <c r="H676" s="222">
        <v>0.52941176470588236</v>
      </c>
      <c r="I676" s="222">
        <v>0</v>
      </c>
      <c r="J676" s="222"/>
      <c r="K676" s="222"/>
      <c r="L676" s="222"/>
      <c r="M676" s="222"/>
      <c r="N676" s="222"/>
      <c r="O676" s="222"/>
      <c r="P676" s="222"/>
    </row>
    <row r="677" spans="2:18" s="193" customFormat="1" ht="18.75" customHeight="1" x14ac:dyDescent="0.25">
      <c r="B677" s="222"/>
      <c r="C677" s="222" t="s">
        <v>109</v>
      </c>
      <c r="D677" s="222">
        <v>1</v>
      </c>
      <c r="E677" s="222">
        <v>0</v>
      </c>
      <c r="F677" s="222">
        <v>0</v>
      </c>
      <c r="G677" s="222">
        <v>1</v>
      </c>
      <c r="H677" s="222">
        <v>0</v>
      </c>
      <c r="I677" s="222">
        <v>0</v>
      </c>
      <c r="J677" s="222"/>
      <c r="K677" s="222"/>
      <c r="L677" s="222"/>
      <c r="M677" s="222"/>
      <c r="N677" s="222"/>
      <c r="O677" s="222"/>
      <c r="P677" s="222"/>
    </row>
    <row r="678" spans="2:18" s="193" customFormat="1" ht="18.75" customHeight="1" x14ac:dyDescent="0.25">
      <c r="B678" s="222"/>
      <c r="C678" s="222" t="s">
        <v>110</v>
      </c>
      <c r="D678" s="222">
        <v>0.83333333333333337</v>
      </c>
      <c r="E678" s="222">
        <v>8.3333333333333329E-2</v>
      </c>
      <c r="F678" s="222">
        <v>8.3333333333333329E-2</v>
      </c>
      <c r="G678" s="222">
        <v>0.58333333333333337</v>
      </c>
      <c r="H678" s="222">
        <v>0.41666666666666669</v>
      </c>
      <c r="I678" s="222">
        <v>0</v>
      </c>
      <c r="J678" s="222"/>
      <c r="K678" s="222"/>
      <c r="L678" s="222"/>
      <c r="M678" s="222"/>
      <c r="N678" s="222"/>
      <c r="O678" s="222"/>
      <c r="P678" s="222"/>
    </row>
    <row r="679" spans="2:18" s="193" customFormat="1" ht="18.75" customHeight="1" x14ac:dyDescent="0.25"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</row>
    <row r="680" spans="2:18" s="193" customFormat="1" ht="18.75" customHeight="1" x14ac:dyDescent="0.25"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</row>
    <row r="681" spans="2:18" s="193" customFormat="1" ht="18.75" customHeight="1" x14ac:dyDescent="0.25"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</row>
    <row r="682" spans="2:18" s="193" customFormat="1" ht="18.75" customHeight="1" x14ac:dyDescent="0.25"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</row>
    <row r="683" spans="2:18" s="193" customFormat="1" ht="18.75" customHeight="1" x14ac:dyDescent="0.25"/>
    <row r="684" spans="2:18" s="193" customFormat="1" ht="18.75" customHeight="1" x14ac:dyDescent="0.25"/>
    <row r="686" spans="2:18" s="192" customFormat="1" ht="32.25" thickBot="1" x14ac:dyDescent="0.55000000000000004">
      <c r="B686" s="204" t="s">
        <v>265</v>
      </c>
      <c r="C686" s="205"/>
      <c r="D686" s="202"/>
      <c r="E686" s="202"/>
      <c r="F686" s="203"/>
      <c r="G686" s="203"/>
      <c r="H686" s="203"/>
      <c r="I686" s="203"/>
      <c r="J686" s="203"/>
      <c r="K686" s="203"/>
      <c r="L686" s="204"/>
      <c r="M686" s="204"/>
      <c r="N686" s="204"/>
      <c r="O686" s="204"/>
      <c r="P686" s="204"/>
      <c r="Q686" s="204"/>
      <c r="R686" s="204"/>
    </row>
    <row r="689" spans="3:44" ht="18.75" customHeight="1" x14ac:dyDescent="0.25">
      <c r="C689" s="201" t="s">
        <v>220</v>
      </c>
    </row>
    <row r="691" spans="3:44" s="193" customFormat="1" ht="18.75" customHeight="1" x14ac:dyDescent="0.25">
      <c r="C691" s="258"/>
      <c r="D691" s="261" t="s">
        <v>221</v>
      </c>
      <c r="E691" s="262"/>
      <c r="F691" s="262"/>
      <c r="G691" s="262"/>
      <c r="H691" s="262"/>
      <c r="I691" s="262"/>
      <c r="J691" s="262"/>
      <c r="K691" s="262"/>
      <c r="L691" s="262"/>
      <c r="M691" s="262"/>
      <c r="N691" s="262"/>
      <c r="O691" s="262"/>
      <c r="P691" s="262"/>
      <c r="Q691" s="262"/>
      <c r="R691" s="262"/>
      <c r="S691" s="262"/>
      <c r="T691" s="263"/>
    </row>
    <row r="692" spans="3:44" s="193" customFormat="1" ht="18.75" customHeight="1" x14ac:dyDescent="0.25">
      <c r="C692" s="259"/>
      <c r="D692" s="264" t="s">
        <v>186</v>
      </c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6"/>
    </row>
    <row r="693" spans="3:44" s="193" customFormat="1" ht="18.75" customHeight="1" x14ac:dyDescent="0.25">
      <c r="C693" s="259"/>
      <c r="D693" s="267">
        <v>1</v>
      </c>
      <c r="E693" s="268"/>
      <c r="F693" s="267">
        <v>2</v>
      </c>
      <c r="G693" s="268"/>
      <c r="H693" s="267">
        <v>3</v>
      </c>
      <c r="I693" s="268"/>
      <c r="J693" s="267">
        <v>4</v>
      </c>
      <c r="K693" s="268"/>
      <c r="L693" s="267">
        <v>5</v>
      </c>
      <c r="M693" s="268"/>
      <c r="N693" s="267" t="s">
        <v>42</v>
      </c>
      <c r="O693" s="268"/>
      <c r="P693" s="267" t="s">
        <v>187</v>
      </c>
      <c r="Q693" s="268"/>
      <c r="R693" s="269" t="s">
        <v>118</v>
      </c>
      <c r="S693" s="269" t="s">
        <v>183</v>
      </c>
      <c r="T693" s="269" t="s">
        <v>184</v>
      </c>
    </row>
    <row r="694" spans="3:44" s="193" customFormat="1" ht="18.75" customHeight="1" x14ac:dyDescent="0.25">
      <c r="C694" s="260"/>
      <c r="D694" s="206" t="s">
        <v>1</v>
      </c>
      <c r="E694" s="206" t="s">
        <v>7</v>
      </c>
      <c r="F694" s="206" t="s">
        <v>1</v>
      </c>
      <c r="G694" s="206" t="s">
        <v>7</v>
      </c>
      <c r="H694" s="206" t="s">
        <v>1</v>
      </c>
      <c r="I694" s="206" t="s">
        <v>7</v>
      </c>
      <c r="J694" s="206" t="s">
        <v>1</v>
      </c>
      <c r="K694" s="206" t="s">
        <v>7</v>
      </c>
      <c r="L694" s="206" t="s">
        <v>1</v>
      </c>
      <c r="M694" s="206" t="s">
        <v>7</v>
      </c>
      <c r="N694" s="206" t="s">
        <v>1</v>
      </c>
      <c r="O694" s="206" t="s">
        <v>7</v>
      </c>
      <c r="P694" s="206" t="s">
        <v>1</v>
      </c>
      <c r="Q694" s="206" t="s">
        <v>7</v>
      </c>
      <c r="R694" s="270"/>
      <c r="S694" s="270"/>
      <c r="T694" s="270"/>
    </row>
    <row r="695" spans="3:44" s="193" customFormat="1" ht="36" customHeight="1" x14ac:dyDescent="0.25">
      <c r="C695" s="162" t="str">
        <f>'Fitxa Tècnica'!$D$21</f>
        <v>GRAU EN ELECTRÒNICA INDUSTRIAL I AUTOMÀTICA</v>
      </c>
      <c r="D695" s="207">
        <v>0</v>
      </c>
      <c r="E695" s="159">
        <f>D695/$R695</f>
        <v>0</v>
      </c>
      <c r="F695" s="212">
        <v>0</v>
      </c>
      <c r="G695" s="159">
        <f>F695/$R695</f>
        <v>0</v>
      </c>
      <c r="H695" s="207">
        <v>4</v>
      </c>
      <c r="I695" s="159">
        <f>H695/$R695</f>
        <v>0.33333333333333331</v>
      </c>
      <c r="J695" s="207">
        <v>6</v>
      </c>
      <c r="K695" s="159">
        <f>J695/$R695</f>
        <v>0.5</v>
      </c>
      <c r="L695" s="207">
        <v>1</v>
      </c>
      <c r="M695" s="159">
        <f>L695/$R695</f>
        <v>8.3333333333333329E-2</v>
      </c>
      <c r="N695" s="207">
        <v>1</v>
      </c>
      <c r="O695" s="159">
        <f>N695/$R695</f>
        <v>8.3333333333333329E-2</v>
      </c>
      <c r="P695" s="207">
        <v>0</v>
      </c>
      <c r="Q695" s="159">
        <f>P695/$R695</f>
        <v>0</v>
      </c>
      <c r="R695" s="212">
        <f>SUM(P695,N695,L695,J695,H695,F695,D695)</f>
        <v>12</v>
      </c>
      <c r="S695" s="208">
        <v>3.7272727272727271</v>
      </c>
      <c r="T695" s="208">
        <v>0.64666979068286323</v>
      </c>
    </row>
    <row r="696" spans="3:44" s="193" customFormat="1" ht="36" customHeight="1" x14ac:dyDescent="0.25">
      <c r="C696" s="162" t="str">
        <f>'Fitxa Tècnica'!$D$22</f>
        <v>GRAU EN ENGINYERIA DE DISSENY INDUSTRIAL I DESENVOLUPAMENT DEL PRODUCTE</v>
      </c>
      <c r="D696" s="207">
        <v>0</v>
      </c>
      <c r="E696" s="159">
        <f>D696/$R696</f>
        <v>0</v>
      </c>
      <c r="F696" s="212">
        <v>0</v>
      </c>
      <c r="G696" s="159">
        <f>F696/$R696</f>
        <v>0</v>
      </c>
      <c r="H696" s="207">
        <v>3</v>
      </c>
      <c r="I696" s="159">
        <f>H696/$R696</f>
        <v>0.17647058823529413</v>
      </c>
      <c r="J696" s="207">
        <v>10</v>
      </c>
      <c r="K696" s="159">
        <f>J696/$R696</f>
        <v>0.58823529411764708</v>
      </c>
      <c r="L696" s="207">
        <v>4</v>
      </c>
      <c r="M696" s="159">
        <f>L696/$R696</f>
        <v>0.23529411764705882</v>
      </c>
      <c r="N696" s="207">
        <v>0</v>
      </c>
      <c r="O696" s="159">
        <f>N696/$R696</f>
        <v>0</v>
      </c>
      <c r="P696" s="207">
        <v>0</v>
      </c>
      <c r="Q696" s="159">
        <f>P696/$R696</f>
        <v>0</v>
      </c>
      <c r="R696" s="212">
        <f t="shared" ref="R696:R698" si="116">SUM(P696,N696,L696,J696,H696,F696,D696)</f>
        <v>17</v>
      </c>
      <c r="S696" s="208">
        <v>4.0588235294117645</v>
      </c>
      <c r="T696" s="208">
        <v>0.65865281401643216</v>
      </c>
    </row>
    <row r="697" spans="3:44" s="193" customFormat="1" ht="36" customHeight="1" x14ac:dyDescent="0.25">
      <c r="C697" s="162" t="str">
        <f>'Fitxa Tècnica'!$D$23</f>
        <v>GRAU EN ENGINYERIA ELÈCTRICA</v>
      </c>
      <c r="D697" s="207">
        <v>0</v>
      </c>
      <c r="E697" s="159">
        <f>D697/$R697</f>
        <v>0</v>
      </c>
      <c r="F697" s="212">
        <v>0</v>
      </c>
      <c r="G697" s="159">
        <f>F697/$R697</f>
        <v>0</v>
      </c>
      <c r="H697" s="207">
        <v>1</v>
      </c>
      <c r="I697" s="159">
        <f>H697/$R697</f>
        <v>0.25</v>
      </c>
      <c r="J697" s="207">
        <v>3</v>
      </c>
      <c r="K697" s="159">
        <f>J697/$R697</f>
        <v>0.75</v>
      </c>
      <c r="L697" s="207">
        <v>0</v>
      </c>
      <c r="M697" s="159">
        <f>L697/$R697</f>
        <v>0</v>
      </c>
      <c r="N697" s="207">
        <v>0</v>
      </c>
      <c r="O697" s="159">
        <f>N697/$R697</f>
        <v>0</v>
      </c>
      <c r="P697" s="207">
        <v>0</v>
      </c>
      <c r="Q697" s="159">
        <f>P697/$R697</f>
        <v>0</v>
      </c>
      <c r="R697" s="212">
        <f t="shared" si="116"/>
        <v>4</v>
      </c>
      <c r="S697" s="208">
        <v>3.75</v>
      </c>
      <c r="T697" s="208">
        <v>0.5</v>
      </c>
    </row>
    <row r="698" spans="3:44" s="193" customFormat="1" ht="36" customHeight="1" x14ac:dyDescent="0.25">
      <c r="C698" s="163" t="str">
        <f>'Fitxa Tècnica'!$D$24</f>
        <v>GRAU EN ENGINYERIA MECÀNICA</v>
      </c>
      <c r="D698" s="207">
        <v>1</v>
      </c>
      <c r="E698" s="159">
        <f>D698/$R698</f>
        <v>8.3333333333333329E-2</v>
      </c>
      <c r="F698" s="212">
        <v>0</v>
      </c>
      <c r="G698" s="159">
        <f>F698/$R698</f>
        <v>0</v>
      </c>
      <c r="H698" s="207">
        <v>4</v>
      </c>
      <c r="I698" s="159">
        <f>H698/$R698</f>
        <v>0.33333333333333331</v>
      </c>
      <c r="J698" s="207">
        <v>5</v>
      </c>
      <c r="K698" s="159">
        <f>J698/$R698</f>
        <v>0.41666666666666669</v>
      </c>
      <c r="L698" s="207">
        <v>2</v>
      </c>
      <c r="M698" s="159">
        <f>L698/$R698</f>
        <v>0.16666666666666666</v>
      </c>
      <c r="N698" s="207">
        <v>0</v>
      </c>
      <c r="O698" s="159">
        <f>N698/$R698</f>
        <v>0</v>
      </c>
      <c r="P698" s="207">
        <v>0</v>
      </c>
      <c r="Q698" s="159">
        <f>P698/$R698</f>
        <v>0</v>
      </c>
      <c r="R698" s="212">
        <f t="shared" si="116"/>
        <v>12</v>
      </c>
      <c r="S698" s="208">
        <v>3.5833333333333335</v>
      </c>
      <c r="T698" s="208">
        <v>1.0836246694508316</v>
      </c>
    </row>
    <row r="699" spans="3:44" s="193" customFormat="1" ht="5.25" customHeight="1" x14ac:dyDescent="0.25">
      <c r="C699" s="199"/>
      <c r="D699" s="209"/>
      <c r="E699" s="209"/>
      <c r="F699" s="209"/>
      <c r="G699" s="210"/>
      <c r="H699" s="211"/>
      <c r="I699" s="209"/>
      <c r="J699" s="210"/>
      <c r="K699" s="210"/>
      <c r="L699" s="211"/>
      <c r="M699" s="209"/>
      <c r="N699" s="211"/>
      <c r="O699" s="209"/>
      <c r="P699" s="211"/>
      <c r="Q699" s="209"/>
      <c r="R699" s="209"/>
      <c r="S699" s="210"/>
      <c r="T699" s="209"/>
    </row>
    <row r="700" spans="3:44" s="193" customFormat="1" ht="18.75" customHeight="1" x14ac:dyDescent="0.25">
      <c r="C700" s="163" t="s">
        <v>85</v>
      </c>
      <c r="D700" s="155">
        <f>SUM(D695:D698)</f>
        <v>1</v>
      </c>
      <c r="E700" s="160">
        <f>D700/$R700</f>
        <v>2.2222222222222223E-2</v>
      </c>
      <c r="F700" s="155">
        <f>SUM(F695:F698)</f>
        <v>0</v>
      </c>
      <c r="G700" s="160">
        <f>F700/$R700</f>
        <v>0</v>
      </c>
      <c r="H700" s="155">
        <f>SUM(H695:H698)</f>
        <v>12</v>
      </c>
      <c r="I700" s="160">
        <f>H700/$R700</f>
        <v>0.26666666666666666</v>
      </c>
      <c r="J700" s="155">
        <f>SUM(J695:J698)</f>
        <v>24</v>
      </c>
      <c r="K700" s="160">
        <f>J700/$R700</f>
        <v>0.53333333333333333</v>
      </c>
      <c r="L700" s="155">
        <f>SUM(L695:L699)</f>
        <v>7</v>
      </c>
      <c r="M700" s="160">
        <f>L700/$R700</f>
        <v>0.15555555555555556</v>
      </c>
      <c r="N700" s="155">
        <f>SUM(N695:N698)</f>
        <v>1</v>
      </c>
      <c r="O700" s="160">
        <f>N700/$R700</f>
        <v>2.2222222222222223E-2</v>
      </c>
      <c r="P700" s="155">
        <f>SUM(P695:P698)</f>
        <v>0</v>
      </c>
      <c r="Q700" s="160">
        <f>P700/$R700</f>
        <v>0</v>
      </c>
      <c r="R700" s="156">
        <f>SUM(R695:R698)</f>
        <v>45</v>
      </c>
      <c r="S700" s="213">
        <v>3.8181818181818175</v>
      </c>
      <c r="T700" s="214">
        <v>0.78570742151253292</v>
      </c>
    </row>
    <row r="701" spans="3:44" s="193" customFormat="1" ht="18.75" customHeight="1" x14ac:dyDescent="0.25">
      <c r="C701" s="220"/>
      <c r="D701" s="215"/>
      <c r="E701" s="216"/>
      <c r="F701" s="215"/>
      <c r="G701" s="216"/>
      <c r="H701" s="215"/>
      <c r="I701" s="216"/>
      <c r="J701" s="215"/>
      <c r="K701" s="216"/>
      <c r="L701" s="215"/>
      <c r="M701" s="216"/>
      <c r="N701" s="215"/>
      <c r="O701" s="216"/>
      <c r="P701" s="215"/>
      <c r="Q701" s="216"/>
      <c r="R701" s="217"/>
      <c r="S701" s="218"/>
      <c r="T701" s="219"/>
    </row>
    <row r="702" spans="3:44" s="193" customFormat="1" ht="18.75" customHeight="1" x14ac:dyDescent="0.25">
      <c r="C702" s="258"/>
      <c r="D702" s="261" t="s">
        <v>222</v>
      </c>
      <c r="E702" s="262"/>
      <c r="F702" s="262"/>
      <c r="G702" s="262"/>
      <c r="H702" s="262"/>
      <c r="I702" s="262"/>
      <c r="J702" s="262"/>
      <c r="K702" s="262"/>
      <c r="L702" s="262"/>
      <c r="M702" s="262"/>
      <c r="N702" s="262"/>
      <c r="O702" s="262"/>
      <c r="P702" s="262"/>
      <c r="Q702" s="262"/>
      <c r="R702" s="262"/>
      <c r="S702" s="262"/>
      <c r="T702" s="263"/>
    </row>
    <row r="703" spans="3:44" s="193" customFormat="1" ht="18.75" customHeight="1" x14ac:dyDescent="0.2">
      <c r="C703" s="259"/>
      <c r="D703" s="264" t="s">
        <v>186</v>
      </c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6"/>
      <c r="AR703" s="221"/>
    </row>
    <row r="704" spans="3:44" s="193" customFormat="1" ht="18.75" customHeight="1" x14ac:dyDescent="0.2">
      <c r="C704" s="259"/>
      <c r="D704" s="267">
        <v>1</v>
      </c>
      <c r="E704" s="268"/>
      <c r="F704" s="267">
        <v>2</v>
      </c>
      <c r="G704" s="268"/>
      <c r="H704" s="267">
        <v>3</v>
      </c>
      <c r="I704" s="268"/>
      <c r="J704" s="267">
        <v>4</v>
      </c>
      <c r="K704" s="268"/>
      <c r="L704" s="267">
        <v>5</v>
      </c>
      <c r="M704" s="268"/>
      <c r="N704" s="267" t="s">
        <v>42</v>
      </c>
      <c r="O704" s="268"/>
      <c r="P704" s="267" t="s">
        <v>187</v>
      </c>
      <c r="Q704" s="268"/>
      <c r="R704" s="269" t="s">
        <v>118</v>
      </c>
      <c r="S704" s="269" t="s">
        <v>183</v>
      </c>
      <c r="T704" s="269" t="s">
        <v>184</v>
      </c>
      <c r="AR704" s="221"/>
    </row>
    <row r="705" spans="3:44" s="193" customFormat="1" ht="18.75" customHeight="1" x14ac:dyDescent="0.2">
      <c r="C705" s="260"/>
      <c r="D705" s="206" t="s">
        <v>1</v>
      </c>
      <c r="E705" s="206" t="s">
        <v>7</v>
      </c>
      <c r="F705" s="206" t="s">
        <v>1</v>
      </c>
      <c r="G705" s="206" t="s">
        <v>7</v>
      </c>
      <c r="H705" s="206" t="s">
        <v>1</v>
      </c>
      <c r="I705" s="206" t="s">
        <v>7</v>
      </c>
      <c r="J705" s="206" t="s">
        <v>1</v>
      </c>
      <c r="K705" s="206" t="s">
        <v>7</v>
      </c>
      <c r="L705" s="206" t="s">
        <v>1</v>
      </c>
      <c r="M705" s="206" t="s">
        <v>7</v>
      </c>
      <c r="N705" s="206" t="s">
        <v>1</v>
      </c>
      <c r="O705" s="206" t="s">
        <v>7</v>
      </c>
      <c r="P705" s="206" t="s">
        <v>1</v>
      </c>
      <c r="Q705" s="206" t="s">
        <v>7</v>
      </c>
      <c r="R705" s="270"/>
      <c r="S705" s="270"/>
      <c r="T705" s="270"/>
      <c r="AR705" s="221"/>
    </row>
    <row r="706" spans="3:44" s="193" customFormat="1" ht="36" customHeight="1" x14ac:dyDescent="0.2">
      <c r="C706" s="162" t="str">
        <f>'Fitxa Tècnica'!$D$21</f>
        <v>GRAU EN ELECTRÒNICA INDUSTRIAL I AUTOMÀTICA</v>
      </c>
      <c r="D706" s="207">
        <v>0</v>
      </c>
      <c r="E706" s="159">
        <f>D706/$R706</f>
        <v>0</v>
      </c>
      <c r="F706" s="212">
        <v>0</v>
      </c>
      <c r="G706" s="159">
        <f>F706/$R706</f>
        <v>0</v>
      </c>
      <c r="H706" s="207">
        <v>3</v>
      </c>
      <c r="I706" s="159">
        <f>H706/$R706</f>
        <v>0.25</v>
      </c>
      <c r="J706" s="207">
        <v>6</v>
      </c>
      <c r="K706" s="159">
        <f>J706/$R706</f>
        <v>0.5</v>
      </c>
      <c r="L706" s="207">
        <v>3</v>
      </c>
      <c r="M706" s="159">
        <f>L706/$R706</f>
        <v>0.25</v>
      </c>
      <c r="N706" s="207">
        <v>0</v>
      </c>
      <c r="O706" s="159">
        <f>N706/$R706</f>
        <v>0</v>
      </c>
      <c r="P706" s="207">
        <v>0</v>
      </c>
      <c r="Q706" s="159">
        <f>P706/$R706</f>
        <v>0</v>
      </c>
      <c r="R706" s="212">
        <f>SUM(P706,N706,L706,J706,H706,F706,D706)</f>
        <v>12</v>
      </c>
      <c r="S706" s="208">
        <v>3.9999999999999996</v>
      </c>
      <c r="T706" s="208">
        <v>0.7385489458759964</v>
      </c>
      <c r="AR706" s="221"/>
    </row>
    <row r="707" spans="3:44" s="193" customFormat="1" ht="36" customHeight="1" x14ac:dyDescent="0.2">
      <c r="C707" s="162" t="str">
        <f>'Fitxa Tècnica'!$D$22</f>
        <v>GRAU EN ENGINYERIA DE DISSENY INDUSTRIAL I DESENVOLUPAMENT DEL PRODUCTE</v>
      </c>
      <c r="D707" s="207">
        <v>0</v>
      </c>
      <c r="E707" s="159">
        <f>D707/$R707</f>
        <v>0</v>
      </c>
      <c r="F707" s="212">
        <v>1</v>
      </c>
      <c r="G707" s="159">
        <f>F707/$R707</f>
        <v>5.8823529411764705E-2</v>
      </c>
      <c r="H707" s="207">
        <v>2</v>
      </c>
      <c r="I707" s="159">
        <f>H707/$R707</f>
        <v>0.11764705882352941</v>
      </c>
      <c r="J707" s="207">
        <v>9</v>
      </c>
      <c r="K707" s="159">
        <f>J707/$R707</f>
        <v>0.52941176470588236</v>
      </c>
      <c r="L707" s="207">
        <v>5</v>
      </c>
      <c r="M707" s="159">
        <f>L707/$R707</f>
        <v>0.29411764705882354</v>
      </c>
      <c r="N707" s="207">
        <v>0</v>
      </c>
      <c r="O707" s="159">
        <f>N707/$R707</f>
        <v>0</v>
      </c>
      <c r="P707" s="207">
        <v>0</v>
      </c>
      <c r="Q707" s="159">
        <f>P707/$R707</f>
        <v>0</v>
      </c>
      <c r="R707" s="212">
        <f t="shared" ref="R707:R709" si="117">SUM(P707,N707,L707,J707,H707,F707,D707)</f>
        <v>17</v>
      </c>
      <c r="S707" s="208">
        <v>4.0588235294117645</v>
      </c>
      <c r="T707" s="208">
        <v>0.82693623055938514</v>
      </c>
      <c r="AR707" s="221"/>
    </row>
    <row r="708" spans="3:44" s="193" customFormat="1" ht="36" customHeight="1" x14ac:dyDescent="0.2">
      <c r="C708" s="162" t="str">
        <f>'Fitxa Tècnica'!$D$23</f>
        <v>GRAU EN ENGINYERIA ELÈCTRICA</v>
      </c>
      <c r="D708" s="207">
        <v>0</v>
      </c>
      <c r="E708" s="159">
        <f>D708/$R708</f>
        <v>0</v>
      </c>
      <c r="F708" s="212">
        <v>0</v>
      </c>
      <c r="G708" s="159">
        <f>F708/$R708</f>
        <v>0</v>
      </c>
      <c r="H708" s="207">
        <v>1</v>
      </c>
      <c r="I708" s="159">
        <f>H708/$R708</f>
        <v>0.25</v>
      </c>
      <c r="J708" s="207">
        <v>1</v>
      </c>
      <c r="K708" s="159">
        <f>J708/$R708</f>
        <v>0.25</v>
      </c>
      <c r="L708" s="207">
        <v>2</v>
      </c>
      <c r="M708" s="159">
        <f>L708/$R708</f>
        <v>0.5</v>
      </c>
      <c r="N708" s="207">
        <v>0</v>
      </c>
      <c r="O708" s="159">
        <f>N708/$R708</f>
        <v>0</v>
      </c>
      <c r="P708" s="207">
        <v>0</v>
      </c>
      <c r="Q708" s="159">
        <f>P708/$R708</f>
        <v>0</v>
      </c>
      <c r="R708" s="212">
        <f t="shared" si="117"/>
        <v>4</v>
      </c>
      <c r="S708" s="208">
        <v>4.25</v>
      </c>
      <c r="T708" s="208">
        <v>0.9574271077563381</v>
      </c>
      <c r="AR708" s="221"/>
    </row>
    <row r="709" spans="3:44" s="193" customFormat="1" ht="36" customHeight="1" x14ac:dyDescent="0.2">
      <c r="C709" s="163" t="str">
        <f>'Fitxa Tècnica'!$D$24</f>
        <v>GRAU EN ENGINYERIA MECÀNICA</v>
      </c>
      <c r="D709" s="207">
        <v>0</v>
      </c>
      <c r="E709" s="159">
        <f>D709/$R709</f>
        <v>0</v>
      </c>
      <c r="F709" s="212">
        <v>0</v>
      </c>
      <c r="G709" s="159">
        <f>F709/$R709</f>
        <v>0</v>
      </c>
      <c r="H709" s="207">
        <v>2</v>
      </c>
      <c r="I709" s="159">
        <f>H709/$R709</f>
        <v>0.16666666666666666</v>
      </c>
      <c r="J709" s="207">
        <v>8</v>
      </c>
      <c r="K709" s="159">
        <f>J709/$R709</f>
        <v>0.66666666666666663</v>
      </c>
      <c r="L709" s="207">
        <v>2</v>
      </c>
      <c r="M709" s="159">
        <f>L709/$R709</f>
        <v>0.16666666666666666</v>
      </c>
      <c r="N709" s="207">
        <v>0</v>
      </c>
      <c r="O709" s="159">
        <f>N709/$R709</f>
        <v>0</v>
      </c>
      <c r="P709" s="207">
        <v>0</v>
      </c>
      <c r="Q709" s="159">
        <f>P709/$R709</f>
        <v>0</v>
      </c>
      <c r="R709" s="212">
        <f t="shared" si="117"/>
        <v>12</v>
      </c>
      <c r="S709" s="208">
        <v>4</v>
      </c>
      <c r="T709" s="208">
        <v>0.60302268915552726</v>
      </c>
      <c r="AR709" s="221"/>
    </row>
    <row r="710" spans="3:44" s="193" customFormat="1" ht="5.25" customHeight="1" x14ac:dyDescent="0.25">
      <c r="C710" s="199"/>
      <c r="D710" s="209"/>
      <c r="E710" s="209"/>
      <c r="F710" s="209"/>
      <c r="G710" s="210"/>
      <c r="H710" s="211"/>
      <c r="I710" s="209"/>
      <c r="J710" s="210"/>
      <c r="K710" s="210"/>
      <c r="L710" s="211"/>
      <c r="M710" s="209"/>
      <c r="N710" s="211"/>
      <c r="O710" s="209"/>
      <c r="P710" s="211"/>
      <c r="Q710" s="209"/>
      <c r="R710" s="209"/>
      <c r="S710" s="210"/>
      <c r="T710" s="209"/>
    </row>
    <row r="711" spans="3:44" s="193" customFormat="1" ht="18.75" customHeight="1" x14ac:dyDescent="0.25">
      <c r="C711" s="163" t="s">
        <v>85</v>
      </c>
      <c r="D711" s="155">
        <f>SUM(D706:D709)</f>
        <v>0</v>
      </c>
      <c r="E711" s="160">
        <f>D711/$R711</f>
        <v>0</v>
      </c>
      <c r="F711" s="155">
        <f>SUM(F706:F709)</f>
        <v>1</v>
      </c>
      <c r="G711" s="160">
        <f>F711/$R711</f>
        <v>2.2222222222222223E-2</v>
      </c>
      <c r="H711" s="155">
        <f>SUM(H706:H709)</f>
        <v>8</v>
      </c>
      <c r="I711" s="160">
        <f>H711/$R711</f>
        <v>0.17777777777777778</v>
      </c>
      <c r="J711" s="155">
        <f>SUM(J706:J709)</f>
        <v>24</v>
      </c>
      <c r="K711" s="160">
        <f>J711/$R711</f>
        <v>0.53333333333333333</v>
      </c>
      <c r="L711" s="155">
        <f>SUM(L706:L709)</f>
        <v>12</v>
      </c>
      <c r="M711" s="160">
        <f>L711/$R711</f>
        <v>0.26666666666666666</v>
      </c>
      <c r="N711" s="155">
        <f>SUM(N706:N709)</f>
        <v>0</v>
      </c>
      <c r="O711" s="160">
        <f>N711/$R711</f>
        <v>0</v>
      </c>
      <c r="P711" s="155">
        <f>SUM(P706:P709)</f>
        <v>0</v>
      </c>
      <c r="Q711" s="160">
        <f>P711/$R711</f>
        <v>0</v>
      </c>
      <c r="R711" s="156">
        <f>SUM(R706:R709)</f>
        <v>45</v>
      </c>
      <c r="S711" s="213">
        <v>4.0444444444444461</v>
      </c>
      <c r="T711" s="214">
        <v>0.73717999391895017</v>
      </c>
    </row>
    <row r="713" spans="3:44" s="193" customFormat="1" ht="18.75" customHeight="1" x14ac:dyDescent="0.25">
      <c r="C713" s="258"/>
      <c r="D713" s="261" t="s">
        <v>223</v>
      </c>
      <c r="E713" s="262"/>
      <c r="F713" s="262"/>
      <c r="G713" s="262"/>
      <c r="H713" s="262"/>
      <c r="I713" s="262"/>
      <c r="J713" s="262"/>
      <c r="K713" s="262"/>
      <c r="L713" s="262"/>
      <c r="M713" s="262"/>
      <c r="N713" s="262"/>
      <c r="O713" s="262"/>
      <c r="P713" s="262"/>
      <c r="Q713" s="262"/>
      <c r="R713" s="262"/>
      <c r="S713" s="262"/>
      <c r="T713" s="263"/>
    </row>
    <row r="714" spans="3:44" s="193" customFormat="1" ht="18.75" customHeight="1" x14ac:dyDescent="0.25">
      <c r="C714" s="259"/>
      <c r="D714" s="264" t="s">
        <v>186</v>
      </c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6"/>
    </row>
    <row r="715" spans="3:44" s="193" customFormat="1" ht="18.75" customHeight="1" x14ac:dyDescent="0.25">
      <c r="C715" s="259"/>
      <c r="D715" s="267">
        <v>1</v>
      </c>
      <c r="E715" s="268"/>
      <c r="F715" s="267">
        <v>2</v>
      </c>
      <c r="G715" s="268"/>
      <c r="H715" s="267">
        <v>3</v>
      </c>
      <c r="I715" s="268"/>
      <c r="J715" s="267">
        <v>4</v>
      </c>
      <c r="K715" s="268"/>
      <c r="L715" s="267">
        <v>5</v>
      </c>
      <c r="M715" s="268"/>
      <c r="N715" s="267" t="s">
        <v>42</v>
      </c>
      <c r="O715" s="268"/>
      <c r="P715" s="267" t="s">
        <v>187</v>
      </c>
      <c r="Q715" s="268"/>
      <c r="R715" s="269" t="s">
        <v>118</v>
      </c>
      <c r="S715" s="269" t="s">
        <v>183</v>
      </c>
      <c r="T715" s="269" t="s">
        <v>184</v>
      </c>
    </row>
    <row r="716" spans="3:44" s="193" customFormat="1" ht="18.75" customHeight="1" x14ac:dyDescent="0.25">
      <c r="C716" s="260"/>
      <c r="D716" s="206" t="s">
        <v>1</v>
      </c>
      <c r="E716" s="206" t="s">
        <v>7</v>
      </c>
      <c r="F716" s="206" t="s">
        <v>1</v>
      </c>
      <c r="G716" s="206" t="s">
        <v>7</v>
      </c>
      <c r="H716" s="206" t="s">
        <v>1</v>
      </c>
      <c r="I716" s="206" t="s">
        <v>7</v>
      </c>
      <c r="J716" s="206" t="s">
        <v>1</v>
      </c>
      <c r="K716" s="206" t="s">
        <v>7</v>
      </c>
      <c r="L716" s="206" t="s">
        <v>1</v>
      </c>
      <c r="M716" s="206" t="s">
        <v>7</v>
      </c>
      <c r="N716" s="206" t="s">
        <v>1</v>
      </c>
      <c r="O716" s="206" t="s">
        <v>7</v>
      </c>
      <c r="P716" s="206" t="s">
        <v>1</v>
      </c>
      <c r="Q716" s="206" t="s">
        <v>7</v>
      </c>
      <c r="R716" s="270"/>
      <c r="S716" s="270"/>
      <c r="T716" s="270"/>
    </row>
    <row r="717" spans="3:44" s="193" customFormat="1" ht="36" customHeight="1" x14ac:dyDescent="0.25">
      <c r="C717" s="162" t="str">
        <f>'Fitxa Tècnica'!$D$21</f>
        <v>GRAU EN ELECTRÒNICA INDUSTRIAL I AUTOMÀTICA</v>
      </c>
      <c r="D717" s="207">
        <v>0</v>
      </c>
      <c r="E717" s="159">
        <f>D717/$R717</f>
        <v>0</v>
      </c>
      <c r="F717" s="212">
        <v>0</v>
      </c>
      <c r="G717" s="159">
        <f>F717/$R717</f>
        <v>0</v>
      </c>
      <c r="H717" s="207">
        <v>3</v>
      </c>
      <c r="I717" s="159">
        <f>H717/$R717</f>
        <v>0.25</v>
      </c>
      <c r="J717" s="207">
        <v>6</v>
      </c>
      <c r="K717" s="159">
        <f>J717/$R717</f>
        <v>0.5</v>
      </c>
      <c r="L717" s="207">
        <v>3</v>
      </c>
      <c r="M717" s="159">
        <f>L717/$R717</f>
        <v>0.25</v>
      </c>
      <c r="N717" s="207">
        <v>0</v>
      </c>
      <c r="O717" s="159">
        <f>N717/$R717</f>
        <v>0</v>
      </c>
      <c r="P717" s="207">
        <v>0</v>
      </c>
      <c r="Q717" s="159">
        <f>P717/$R717</f>
        <v>0</v>
      </c>
      <c r="R717" s="212">
        <f>SUM(P717,N717,L717,J717,H717,F717,D717)</f>
        <v>12</v>
      </c>
      <c r="S717" s="208">
        <v>4.0000000000000009</v>
      </c>
      <c r="T717" s="208">
        <v>0.73854894587599673</v>
      </c>
    </row>
    <row r="718" spans="3:44" s="193" customFormat="1" ht="36" customHeight="1" x14ac:dyDescent="0.25">
      <c r="C718" s="162" t="str">
        <f>'Fitxa Tècnica'!$D$22</f>
        <v>GRAU EN ENGINYERIA DE DISSENY INDUSTRIAL I DESENVOLUPAMENT DEL PRODUCTE</v>
      </c>
      <c r="D718" s="207">
        <v>0</v>
      </c>
      <c r="E718" s="159">
        <f>D718/$R718</f>
        <v>0</v>
      </c>
      <c r="F718" s="212">
        <v>0</v>
      </c>
      <c r="G718" s="159">
        <f>F718/$R718</f>
        <v>0</v>
      </c>
      <c r="H718" s="207">
        <v>1</v>
      </c>
      <c r="I718" s="159">
        <f>H718/$R718</f>
        <v>5.8823529411764705E-2</v>
      </c>
      <c r="J718" s="207">
        <v>10</v>
      </c>
      <c r="K718" s="159">
        <f>J718/$R718</f>
        <v>0.58823529411764708</v>
      </c>
      <c r="L718" s="207">
        <v>5</v>
      </c>
      <c r="M718" s="159">
        <f>L718/$R718</f>
        <v>0.29411764705882354</v>
      </c>
      <c r="N718" s="207">
        <v>1</v>
      </c>
      <c r="O718" s="159">
        <f>N718/$R718</f>
        <v>5.8823529411764705E-2</v>
      </c>
      <c r="P718" s="207">
        <v>0</v>
      </c>
      <c r="Q718" s="159">
        <f>P718/$R718</f>
        <v>0</v>
      </c>
      <c r="R718" s="212">
        <f t="shared" ref="R718:R720" si="118">SUM(P718,N718,L718,J718,H718,F718,D718)</f>
        <v>17</v>
      </c>
      <c r="S718" s="208">
        <v>4.25</v>
      </c>
      <c r="T718" s="208">
        <v>0.57735026918962573</v>
      </c>
    </row>
    <row r="719" spans="3:44" s="193" customFormat="1" ht="36" customHeight="1" x14ac:dyDescent="0.25">
      <c r="C719" s="162" t="str">
        <f>'Fitxa Tècnica'!$D$23</f>
        <v>GRAU EN ENGINYERIA ELÈCTRICA</v>
      </c>
      <c r="D719" s="207">
        <v>0</v>
      </c>
      <c r="E719" s="159">
        <f>D719/$R719</f>
        <v>0</v>
      </c>
      <c r="F719" s="212">
        <v>0</v>
      </c>
      <c r="G719" s="159">
        <f>F719/$R719</f>
        <v>0</v>
      </c>
      <c r="H719" s="207">
        <v>1</v>
      </c>
      <c r="I719" s="159">
        <f>H719/$R719</f>
        <v>0.25</v>
      </c>
      <c r="J719" s="207">
        <v>1</v>
      </c>
      <c r="K719" s="159">
        <f>J719/$R719</f>
        <v>0.25</v>
      </c>
      <c r="L719" s="207">
        <v>2</v>
      </c>
      <c r="M719" s="159">
        <f>L719/$R719</f>
        <v>0.5</v>
      </c>
      <c r="N719" s="207">
        <v>0</v>
      </c>
      <c r="O719" s="159">
        <f>N719/$R719</f>
        <v>0</v>
      </c>
      <c r="P719" s="207">
        <v>0</v>
      </c>
      <c r="Q719" s="159">
        <f>P719/$R719</f>
        <v>0</v>
      </c>
      <c r="R719" s="212">
        <f t="shared" si="118"/>
        <v>4</v>
      </c>
      <c r="S719" s="208">
        <v>4.25</v>
      </c>
      <c r="T719" s="208">
        <v>0.9574271077563381</v>
      </c>
    </row>
    <row r="720" spans="3:44" s="193" customFormat="1" ht="36" customHeight="1" x14ac:dyDescent="0.25">
      <c r="C720" s="163" t="str">
        <f>'Fitxa Tècnica'!$D$24</f>
        <v>GRAU EN ENGINYERIA MECÀNICA</v>
      </c>
      <c r="D720" s="207">
        <v>0</v>
      </c>
      <c r="E720" s="159">
        <f>D720/$R720</f>
        <v>0</v>
      </c>
      <c r="F720" s="212">
        <v>0</v>
      </c>
      <c r="G720" s="159">
        <f>F720/$R720</f>
        <v>0</v>
      </c>
      <c r="H720" s="207">
        <v>4</v>
      </c>
      <c r="I720" s="159">
        <f>H720/$R720</f>
        <v>0.33333333333333331</v>
      </c>
      <c r="J720" s="207">
        <v>6</v>
      </c>
      <c r="K720" s="159">
        <f>J720/$R720</f>
        <v>0.5</v>
      </c>
      <c r="L720" s="207">
        <v>2</v>
      </c>
      <c r="M720" s="159">
        <f>L720/$R720</f>
        <v>0.16666666666666666</v>
      </c>
      <c r="N720" s="207">
        <v>0</v>
      </c>
      <c r="O720" s="159">
        <f>N720/$R720</f>
        <v>0</v>
      </c>
      <c r="P720" s="207">
        <v>0</v>
      </c>
      <c r="Q720" s="159">
        <f>P720/$R720</f>
        <v>0</v>
      </c>
      <c r="R720" s="212">
        <f t="shared" si="118"/>
        <v>12</v>
      </c>
      <c r="S720" s="208">
        <v>3.833333333333333</v>
      </c>
      <c r="T720" s="208">
        <v>0.71774056256527352</v>
      </c>
    </row>
    <row r="721" spans="3:20" s="193" customFormat="1" ht="5.25" customHeight="1" x14ac:dyDescent="0.25">
      <c r="C721" s="199"/>
      <c r="D721" s="209"/>
      <c r="E721" s="209"/>
      <c r="F721" s="209"/>
      <c r="G721" s="210"/>
      <c r="H721" s="211"/>
      <c r="I721" s="209"/>
      <c r="J721" s="210"/>
      <c r="K721" s="210"/>
      <c r="L721" s="211"/>
      <c r="M721" s="209"/>
      <c r="N721" s="211"/>
      <c r="O721" s="209"/>
      <c r="P721" s="211"/>
      <c r="Q721" s="209"/>
      <c r="R721" s="209"/>
      <c r="S721" s="210"/>
      <c r="T721" s="209"/>
    </row>
    <row r="722" spans="3:20" s="193" customFormat="1" ht="18.75" customHeight="1" x14ac:dyDescent="0.25">
      <c r="C722" s="163" t="s">
        <v>85</v>
      </c>
      <c r="D722" s="155">
        <f>SUM(D717:D720)</f>
        <v>0</v>
      </c>
      <c r="E722" s="160">
        <f>D722/$R722</f>
        <v>0</v>
      </c>
      <c r="F722" s="155">
        <f>SUM(F717:F720)</f>
        <v>0</v>
      </c>
      <c r="G722" s="160">
        <f>F722/$R722</f>
        <v>0</v>
      </c>
      <c r="H722" s="155">
        <f>SUM(H717:H720)</f>
        <v>9</v>
      </c>
      <c r="I722" s="160">
        <f>H722/$R722</f>
        <v>0.2</v>
      </c>
      <c r="J722" s="155">
        <f>SUM(J717:J720)</f>
        <v>23</v>
      </c>
      <c r="K722" s="160">
        <f>J722/$R722</f>
        <v>0.51111111111111107</v>
      </c>
      <c r="L722" s="155">
        <f>SUM(L717:L720)</f>
        <v>12</v>
      </c>
      <c r="M722" s="160">
        <f>L722/$R722</f>
        <v>0.26666666666666666</v>
      </c>
      <c r="N722" s="155">
        <f>SUM(N717:N720)</f>
        <v>1</v>
      </c>
      <c r="O722" s="160">
        <f>N722/$R722</f>
        <v>2.2222222222222223E-2</v>
      </c>
      <c r="P722" s="155">
        <f>SUM(P717:P720)</f>
        <v>0</v>
      </c>
      <c r="Q722" s="160">
        <f>P722/$R722</f>
        <v>0</v>
      </c>
      <c r="R722" s="156">
        <f>SUM(R717:R720)</f>
        <v>45</v>
      </c>
      <c r="S722" s="213">
        <v>4.0681818181818183</v>
      </c>
      <c r="T722" s="214">
        <v>0.69542449050009358</v>
      </c>
    </row>
    <row r="723" spans="3:20" s="193" customFormat="1" ht="18.75" customHeight="1" x14ac:dyDescent="0.25"/>
    <row r="724" spans="3:20" s="193" customFormat="1" ht="18.75" customHeight="1" x14ac:dyDescent="0.25"/>
    <row r="725" spans="3:20" s="193" customFormat="1" ht="18.75" customHeight="1" x14ac:dyDescent="0.25"/>
    <row r="726" spans="3:20" s="193" customFormat="1" ht="18.75" customHeight="1" x14ac:dyDescent="0.25"/>
    <row r="727" spans="3:20" s="193" customFormat="1" ht="18.75" customHeight="1" x14ac:dyDescent="0.25"/>
    <row r="728" spans="3:20" s="193" customFormat="1" ht="18.75" customHeight="1" x14ac:dyDescent="0.25">
      <c r="C728" s="258"/>
      <c r="D728" s="261" t="s">
        <v>224</v>
      </c>
      <c r="E728" s="262"/>
      <c r="F728" s="262"/>
      <c r="G728" s="262"/>
      <c r="H728" s="262"/>
      <c r="I728" s="262"/>
      <c r="J728" s="262"/>
      <c r="K728" s="262"/>
      <c r="L728" s="262"/>
      <c r="M728" s="262"/>
      <c r="N728" s="262"/>
      <c r="O728" s="262"/>
      <c r="P728" s="262"/>
      <c r="Q728" s="262"/>
      <c r="R728" s="262"/>
      <c r="S728" s="262"/>
      <c r="T728" s="263"/>
    </row>
    <row r="729" spans="3:20" s="193" customFormat="1" ht="18.75" customHeight="1" x14ac:dyDescent="0.25">
      <c r="C729" s="259"/>
      <c r="D729" s="264" t="s">
        <v>186</v>
      </c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6"/>
    </row>
    <row r="730" spans="3:20" s="193" customFormat="1" ht="18.75" customHeight="1" x14ac:dyDescent="0.25">
      <c r="C730" s="259"/>
      <c r="D730" s="267">
        <v>1</v>
      </c>
      <c r="E730" s="268"/>
      <c r="F730" s="267">
        <v>2</v>
      </c>
      <c r="G730" s="268"/>
      <c r="H730" s="267">
        <v>3</v>
      </c>
      <c r="I730" s="268"/>
      <c r="J730" s="267">
        <v>4</v>
      </c>
      <c r="K730" s="268"/>
      <c r="L730" s="267">
        <v>5</v>
      </c>
      <c r="M730" s="268"/>
      <c r="N730" s="267" t="s">
        <v>42</v>
      </c>
      <c r="O730" s="268"/>
      <c r="P730" s="267" t="s">
        <v>187</v>
      </c>
      <c r="Q730" s="268"/>
      <c r="R730" s="269" t="s">
        <v>118</v>
      </c>
      <c r="S730" s="269" t="s">
        <v>183</v>
      </c>
      <c r="T730" s="269" t="s">
        <v>184</v>
      </c>
    </row>
    <row r="731" spans="3:20" s="193" customFormat="1" ht="18.75" customHeight="1" x14ac:dyDescent="0.25">
      <c r="C731" s="260"/>
      <c r="D731" s="206" t="s">
        <v>1</v>
      </c>
      <c r="E731" s="206" t="s">
        <v>7</v>
      </c>
      <c r="F731" s="206" t="s">
        <v>1</v>
      </c>
      <c r="G731" s="206" t="s">
        <v>7</v>
      </c>
      <c r="H731" s="206" t="s">
        <v>1</v>
      </c>
      <c r="I731" s="206" t="s">
        <v>7</v>
      </c>
      <c r="J731" s="206" t="s">
        <v>1</v>
      </c>
      <c r="K731" s="206" t="s">
        <v>7</v>
      </c>
      <c r="L731" s="206" t="s">
        <v>1</v>
      </c>
      <c r="M731" s="206" t="s">
        <v>7</v>
      </c>
      <c r="N731" s="206" t="s">
        <v>1</v>
      </c>
      <c r="O731" s="206" t="s">
        <v>7</v>
      </c>
      <c r="P731" s="206" t="s">
        <v>1</v>
      </c>
      <c r="Q731" s="206" t="s">
        <v>7</v>
      </c>
      <c r="R731" s="270"/>
      <c r="S731" s="270"/>
      <c r="T731" s="270"/>
    </row>
    <row r="732" spans="3:20" s="193" customFormat="1" ht="36" customHeight="1" x14ac:dyDescent="0.25">
      <c r="C732" s="162" t="str">
        <f>'Fitxa Tècnica'!$D$21</f>
        <v>GRAU EN ELECTRÒNICA INDUSTRIAL I AUTOMÀTICA</v>
      </c>
      <c r="D732" s="207">
        <v>0</v>
      </c>
      <c r="E732" s="159">
        <f>D732/$R732</f>
        <v>0</v>
      </c>
      <c r="F732" s="212">
        <v>0</v>
      </c>
      <c r="G732" s="159">
        <f>F732/$R732</f>
        <v>0</v>
      </c>
      <c r="H732" s="207">
        <v>4</v>
      </c>
      <c r="I732" s="159">
        <f>H732/$R732</f>
        <v>0.33333333333333331</v>
      </c>
      <c r="J732" s="207">
        <v>7</v>
      </c>
      <c r="K732" s="159">
        <f>J732/$R732</f>
        <v>0.58333333333333337</v>
      </c>
      <c r="L732" s="207">
        <v>1</v>
      </c>
      <c r="M732" s="159">
        <f>L732/$R732</f>
        <v>8.3333333333333329E-2</v>
      </c>
      <c r="N732" s="207">
        <v>0</v>
      </c>
      <c r="O732" s="159">
        <f>N732/$R732</f>
        <v>0</v>
      </c>
      <c r="P732" s="207">
        <v>0</v>
      </c>
      <c r="Q732" s="159">
        <f>P732/$R732</f>
        <v>0</v>
      </c>
      <c r="R732" s="212">
        <f>SUM(P732,N732,L732,J732,H732,F732,D732)</f>
        <v>12</v>
      </c>
      <c r="S732" s="208">
        <v>3.75</v>
      </c>
      <c r="T732" s="208">
        <v>0.62158156050806102</v>
      </c>
    </row>
    <row r="733" spans="3:20" s="193" customFormat="1" ht="36" customHeight="1" x14ac:dyDescent="0.25">
      <c r="C733" s="162" t="str">
        <f>'Fitxa Tècnica'!$D$22</f>
        <v>GRAU EN ENGINYERIA DE DISSENY INDUSTRIAL I DESENVOLUPAMENT DEL PRODUCTE</v>
      </c>
      <c r="D733" s="207">
        <v>1</v>
      </c>
      <c r="E733" s="159">
        <f>D733/$R733</f>
        <v>5.8823529411764705E-2</v>
      </c>
      <c r="F733" s="212">
        <v>0</v>
      </c>
      <c r="G733" s="159">
        <f>F733/$R733</f>
        <v>0</v>
      </c>
      <c r="H733" s="207">
        <v>5</v>
      </c>
      <c r="I733" s="159">
        <f>H733/$R733</f>
        <v>0.29411764705882354</v>
      </c>
      <c r="J733" s="207">
        <v>9</v>
      </c>
      <c r="K733" s="159">
        <f>J733/$R733</f>
        <v>0.52941176470588236</v>
      </c>
      <c r="L733" s="207">
        <v>2</v>
      </c>
      <c r="M733" s="159">
        <f>L733/$R733</f>
        <v>0.11764705882352941</v>
      </c>
      <c r="N733" s="207">
        <v>0</v>
      </c>
      <c r="O733" s="159">
        <f>N733/$R733</f>
        <v>0</v>
      </c>
      <c r="P733" s="207">
        <v>0</v>
      </c>
      <c r="Q733" s="159">
        <f>P733/$R733</f>
        <v>0</v>
      </c>
      <c r="R733" s="212">
        <f t="shared" ref="R733:R735" si="119">SUM(P733,N733,L733,J733,H733,F733,D733)</f>
        <v>17</v>
      </c>
      <c r="S733" s="208">
        <v>3.6470588235294117</v>
      </c>
      <c r="T733" s="208">
        <v>0.93147574247724207</v>
      </c>
    </row>
    <row r="734" spans="3:20" s="193" customFormat="1" ht="36" customHeight="1" x14ac:dyDescent="0.25">
      <c r="C734" s="162" t="str">
        <f>'Fitxa Tècnica'!$D$23</f>
        <v>GRAU EN ENGINYERIA ELÈCTRICA</v>
      </c>
      <c r="D734" s="207">
        <v>0</v>
      </c>
      <c r="E734" s="159">
        <f>D734/$R734</f>
        <v>0</v>
      </c>
      <c r="F734" s="212">
        <v>0</v>
      </c>
      <c r="G734" s="159">
        <f>F734/$R734</f>
        <v>0</v>
      </c>
      <c r="H734" s="207">
        <v>0</v>
      </c>
      <c r="I734" s="159">
        <f>H734/$R734</f>
        <v>0</v>
      </c>
      <c r="J734" s="207">
        <v>3</v>
      </c>
      <c r="K734" s="159">
        <f>J734/$R734</f>
        <v>0.75</v>
      </c>
      <c r="L734" s="207">
        <v>1</v>
      </c>
      <c r="M734" s="159">
        <f>L734/$R734</f>
        <v>0.25</v>
      </c>
      <c r="N734" s="207">
        <v>0</v>
      </c>
      <c r="O734" s="159">
        <f>N734/$R734</f>
        <v>0</v>
      </c>
      <c r="P734" s="207">
        <v>0</v>
      </c>
      <c r="Q734" s="159">
        <f>P734/$R734</f>
        <v>0</v>
      </c>
      <c r="R734" s="212">
        <f t="shared" si="119"/>
        <v>4</v>
      </c>
      <c r="S734" s="208">
        <v>4.25</v>
      </c>
      <c r="T734" s="208">
        <v>0.49999999999999989</v>
      </c>
    </row>
    <row r="735" spans="3:20" s="193" customFormat="1" ht="36" customHeight="1" x14ac:dyDescent="0.25">
      <c r="C735" s="163" t="str">
        <f>'Fitxa Tècnica'!$D$24</f>
        <v>GRAU EN ENGINYERIA MECÀNICA</v>
      </c>
      <c r="D735" s="207">
        <v>1</v>
      </c>
      <c r="E735" s="159">
        <f>D735/$R735</f>
        <v>8.3333333333333329E-2</v>
      </c>
      <c r="F735" s="212">
        <v>0</v>
      </c>
      <c r="G735" s="159">
        <f>F735/$R735</f>
        <v>0</v>
      </c>
      <c r="H735" s="207">
        <v>2</v>
      </c>
      <c r="I735" s="159">
        <f>H735/$R735</f>
        <v>0.16666666666666666</v>
      </c>
      <c r="J735" s="207">
        <v>6</v>
      </c>
      <c r="K735" s="159">
        <f>J735/$R735</f>
        <v>0.5</v>
      </c>
      <c r="L735" s="207">
        <v>3</v>
      </c>
      <c r="M735" s="159">
        <f>L735/$R735</f>
        <v>0.25</v>
      </c>
      <c r="N735" s="207">
        <v>0</v>
      </c>
      <c r="O735" s="159">
        <f>N735/$R735</f>
        <v>0</v>
      </c>
      <c r="P735" s="207">
        <v>0</v>
      </c>
      <c r="Q735" s="159">
        <f>P735/$R735</f>
        <v>0</v>
      </c>
      <c r="R735" s="212">
        <f t="shared" si="119"/>
        <v>12</v>
      </c>
      <c r="S735" s="208">
        <v>3.8333333333333335</v>
      </c>
      <c r="T735" s="208">
        <v>1.1146408580454255</v>
      </c>
    </row>
    <row r="736" spans="3:20" s="193" customFormat="1" ht="5.25" customHeight="1" x14ac:dyDescent="0.25">
      <c r="C736" s="199"/>
      <c r="D736" s="209"/>
      <c r="E736" s="209"/>
      <c r="F736" s="209"/>
      <c r="G736" s="210"/>
      <c r="H736" s="211"/>
      <c r="I736" s="209"/>
      <c r="J736" s="210"/>
      <c r="K736" s="210"/>
      <c r="L736" s="211"/>
      <c r="M736" s="209"/>
      <c r="N736" s="211"/>
      <c r="O736" s="209"/>
      <c r="P736" s="211"/>
      <c r="Q736" s="209"/>
      <c r="R736" s="209"/>
      <c r="S736" s="210"/>
      <c r="T736" s="209"/>
    </row>
    <row r="737" spans="2:20" s="193" customFormat="1" ht="18.75" customHeight="1" x14ac:dyDescent="0.25">
      <c r="C737" s="163" t="s">
        <v>85</v>
      </c>
      <c r="D737" s="155">
        <f>SUM(D732:D735)</f>
        <v>2</v>
      </c>
      <c r="E737" s="160">
        <f>D737/$R737</f>
        <v>4.4444444444444446E-2</v>
      </c>
      <c r="F737" s="155">
        <f>SUM(F732:F735)</f>
        <v>0</v>
      </c>
      <c r="G737" s="160">
        <f>F737/$R737</f>
        <v>0</v>
      </c>
      <c r="H737" s="155">
        <f>SUM(H732:H735)</f>
        <v>11</v>
      </c>
      <c r="I737" s="160">
        <f>H737/$R737</f>
        <v>0.24444444444444444</v>
      </c>
      <c r="J737" s="155">
        <f>SUM(J732:J735)</f>
        <v>25</v>
      </c>
      <c r="K737" s="160">
        <f>J737/$R737</f>
        <v>0.55555555555555558</v>
      </c>
      <c r="L737" s="155">
        <f>SUM(L732:L735)</f>
        <v>7</v>
      </c>
      <c r="M737" s="160">
        <f>L737/$R737</f>
        <v>0.15555555555555556</v>
      </c>
      <c r="N737" s="155">
        <f>SUM(N732:N735)</f>
        <v>0</v>
      </c>
      <c r="O737" s="160">
        <f>N737/$R737</f>
        <v>0</v>
      </c>
      <c r="P737" s="155">
        <f>SUM(P732:P735)</f>
        <v>0</v>
      </c>
      <c r="Q737" s="160">
        <f>P737/$R737</f>
        <v>0</v>
      </c>
      <c r="R737" s="156">
        <f>SUM(R732:R735)</f>
        <v>45</v>
      </c>
      <c r="S737" s="213">
        <v>3.7777777777777781</v>
      </c>
      <c r="T737" s="214">
        <v>0.87617165423036125</v>
      </c>
    </row>
    <row r="738" spans="2:20" s="193" customFormat="1" ht="18.75" customHeight="1" x14ac:dyDescent="0.25"/>
    <row r="739" spans="2:20" s="193" customFormat="1" ht="18.75" customHeight="1" x14ac:dyDescent="0.25"/>
    <row r="740" spans="2:20" s="222" customFormat="1" ht="18.75" customHeight="1" x14ac:dyDescent="0.25">
      <c r="B740" s="223"/>
      <c r="O740" s="223"/>
    </row>
    <row r="741" spans="2:20" s="222" customFormat="1" ht="18.75" customHeight="1" x14ac:dyDescent="0.25">
      <c r="C741" s="223"/>
      <c r="D741" s="223"/>
      <c r="E741" s="223"/>
      <c r="F741" s="223"/>
      <c r="G741" s="223"/>
      <c r="H741" s="223"/>
      <c r="I741" s="223"/>
      <c r="O741" s="223"/>
    </row>
    <row r="742" spans="2:20" s="222" customFormat="1" ht="18.75" customHeight="1" x14ac:dyDescent="0.25">
      <c r="C742" s="223"/>
      <c r="D742" s="223"/>
      <c r="E742" s="223"/>
      <c r="F742" s="223"/>
      <c r="G742" s="223"/>
      <c r="H742" s="223"/>
      <c r="I742" s="223"/>
      <c r="O742" s="223"/>
    </row>
    <row r="743" spans="2:20" s="222" customFormat="1" ht="18.75" customHeight="1" x14ac:dyDescent="0.25">
      <c r="C743" s="223"/>
      <c r="D743" s="223" t="s">
        <v>221</v>
      </c>
      <c r="E743" s="223" t="s">
        <v>222</v>
      </c>
      <c r="F743" s="223" t="s">
        <v>223</v>
      </c>
      <c r="G743" s="223" t="s">
        <v>224</v>
      </c>
      <c r="H743" s="223"/>
      <c r="I743" s="223"/>
      <c r="O743" s="223"/>
    </row>
    <row r="744" spans="2:20" s="222" customFormat="1" ht="18.75" customHeight="1" x14ac:dyDescent="0.25">
      <c r="C744" s="223" t="s">
        <v>107</v>
      </c>
      <c r="D744" s="223">
        <v>3.7272727272727271</v>
      </c>
      <c r="E744" s="223">
        <v>3.9999999999999996</v>
      </c>
      <c r="F744" s="223">
        <v>4.0000000000000009</v>
      </c>
      <c r="G744" s="223">
        <v>3.75</v>
      </c>
      <c r="H744" s="223"/>
      <c r="I744" s="223"/>
      <c r="O744" s="223"/>
    </row>
    <row r="745" spans="2:20" s="222" customFormat="1" ht="18.75" customHeight="1" x14ac:dyDescent="0.25">
      <c r="C745" s="223" t="s">
        <v>108</v>
      </c>
      <c r="D745" s="223">
        <v>4.0588235294117645</v>
      </c>
      <c r="E745" s="223">
        <v>4.0588235294117645</v>
      </c>
      <c r="F745" s="223">
        <v>4.25</v>
      </c>
      <c r="G745" s="223">
        <v>3.6470588235294117</v>
      </c>
      <c r="H745" s="223"/>
      <c r="I745" s="223"/>
      <c r="O745" s="223"/>
    </row>
    <row r="746" spans="2:20" s="222" customFormat="1" ht="18.75" customHeight="1" x14ac:dyDescent="0.25">
      <c r="C746" s="223" t="s">
        <v>109</v>
      </c>
      <c r="D746" s="223">
        <v>3.75</v>
      </c>
      <c r="E746" s="223">
        <v>4.25</v>
      </c>
      <c r="F746" s="223">
        <v>4.25</v>
      </c>
      <c r="G746" s="223">
        <v>4.25</v>
      </c>
      <c r="H746" s="223"/>
      <c r="I746" s="223"/>
      <c r="O746" s="223"/>
    </row>
    <row r="747" spans="2:20" s="222" customFormat="1" ht="18.75" customHeight="1" x14ac:dyDescent="0.25">
      <c r="C747" s="223" t="s">
        <v>110</v>
      </c>
      <c r="D747" s="223">
        <v>3.5833333333333335</v>
      </c>
      <c r="E747" s="223">
        <v>4</v>
      </c>
      <c r="F747" s="223">
        <v>3.833333333333333</v>
      </c>
      <c r="G747" s="223">
        <v>3.8333333333333335</v>
      </c>
      <c r="H747" s="223"/>
      <c r="I747" s="223"/>
      <c r="O747" s="223"/>
    </row>
    <row r="748" spans="2:20" s="222" customFormat="1" ht="18.75" customHeight="1" x14ac:dyDescent="0.25">
      <c r="C748" s="223"/>
      <c r="D748" s="223"/>
      <c r="E748" s="223"/>
      <c r="F748" s="223"/>
      <c r="G748" s="223"/>
      <c r="H748" s="223"/>
      <c r="I748" s="223"/>
      <c r="O748" s="223"/>
    </row>
    <row r="749" spans="2:20" s="222" customFormat="1" ht="18.75" customHeight="1" x14ac:dyDescent="0.25">
      <c r="C749" s="223"/>
      <c r="D749" s="223"/>
      <c r="E749" s="223"/>
      <c r="F749" s="223"/>
      <c r="G749" s="223"/>
      <c r="H749" s="223"/>
      <c r="I749" s="223"/>
      <c r="O749" s="223"/>
    </row>
    <row r="750" spans="2:20" s="222" customFormat="1" ht="18.75" customHeight="1" x14ac:dyDescent="0.25">
      <c r="C750" s="223"/>
      <c r="D750" s="223"/>
      <c r="E750" s="223"/>
      <c r="F750" s="223"/>
      <c r="G750" s="223"/>
      <c r="H750" s="223"/>
      <c r="I750" s="223"/>
      <c r="O750" s="223"/>
    </row>
    <row r="751" spans="2:20" s="222" customFormat="1" ht="18.75" customHeight="1" x14ac:dyDescent="0.25">
      <c r="C751" s="223"/>
      <c r="D751" s="223"/>
      <c r="E751" s="223"/>
      <c r="F751" s="223"/>
      <c r="G751" s="223"/>
      <c r="H751" s="223"/>
      <c r="I751" s="223"/>
      <c r="J751" s="223"/>
    </row>
    <row r="752" spans="2:20" s="222" customFormat="1" ht="18.75" customHeight="1" x14ac:dyDescent="0.25"/>
    <row r="753" spans="2:20" s="193" customFormat="1" ht="18.75" customHeight="1" x14ac:dyDescent="0.25">
      <c r="B753" s="222"/>
      <c r="C753" s="222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O753" s="223"/>
    </row>
    <row r="754" spans="2:20" s="193" customFormat="1" ht="18.75" customHeight="1" x14ac:dyDescent="0.25">
      <c r="B754" s="223"/>
      <c r="C754" s="223"/>
      <c r="D754" s="223"/>
      <c r="E754" s="223"/>
      <c r="F754" s="223"/>
      <c r="G754" s="223"/>
      <c r="H754" s="223"/>
      <c r="I754" s="223"/>
      <c r="J754" s="223"/>
      <c r="K754" s="223"/>
      <c r="L754" s="223"/>
      <c r="M754" s="223"/>
      <c r="N754" s="223"/>
      <c r="O754" s="223"/>
    </row>
    <row r="755" spans="2:20" s="193" customFormat="1" ht="18.75" customHeight="1" x14ac:dyDescent="0.25"/>
    <row r="756" spans="2:20" s="193" customFormat="1" ht="18.75" customHeight="1" x14ac:dyDescent="0.25">
      <c r="C756" s="201" t="s">
        <v>285</v>
      </c>
    </row>
    <row r="757" spans="2:20" s="193" customFormat="1" ht="18.75" customHeight="1" x14ac:dyDescent="0.25"/>
    <row r="758" spans="2:20" s="193" customFormat="1" ht="18.75" customHeight="1" x14ac:dyDescent="0.25">
      <c r="C758" s="258"/>
      <c r="D758" s="261" t="s">
        <v>225</v>
      </c>
      <c r="E758" s="262"/>
      <c r="F758" s="262"/>
      <c r="G758" s="262"/>
      <c r="H758" s="262"/>
      <c r="I758" s="262"/>
      <c r="J758" s="262"/>
      <c r="K758" s="262"/>
      <c r="L758" s="262"/>
      <c r="M758" s="262"/>
      <c r="N758" s="262"/>
      <c r="O758" s="262"/>
      <c r="P758" s="262"/>
      <c r="Q758" s="262"/>
      <c r="R758" s="262"/>
      <c r="S758" s="262"/>
      <c r="T758" s="263"/>
    </row>
    <row r="759" spans="2:20" s="193" customFormat="1" ht="18.75" customHeight="1" x14ac:dyDescent="0.25">
      <c r="C759" s="259"/>
      <c r="D759" s="264" t="s">
        <v>186</v>
      </c>
      <c r="E759" s="265"/>
      <c r="F759" s="265"/>
      <c r="G759" s="265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6"/>
    </row>
    <row r="760" spans="2:20" s="193" customFormat="1" ht="18.75" customHeight="1" x14ac:dyDescent="0.25">
      <c r="C760" s="259"/>
      <c r="D760" s="267">
        <v>1</v>
      </c>
      <c r="E760" s="268"/>
      <c r="F760" s="267">
        <v>2</v>
      </c>
      <c r="G760" s="268"/>
      <c r="H760" s="267">
        <v>3</v>
      </c>
      <c r="I760" s="268"/>
      <c r="J760" s="267">
        <v>4</v>
      </c>
      <c r="K760" s="268"/>
      <c r="L760" s="267">
        <v>5</v>
      </c>
      <c r="M760" s="268"/>
      <c r="N760" s="267" t="s">
        <v>42</v>
      </c>
      <c r="O760" s="268"/>
      <c r="P760" s="267" t="s">
        <v>187</v>
      </c>
      <c r="Q760" s="268"/>
      <c r="R760" s="269" t="s">
        <v>118</v>
      </c>
      <c r="S760" s="269" t="s">
        <v>183</v>
      </c>
      <c r="T760" s="269" t="s">
        <v>184</v>
      </c>
    </row>
    <row r="761" spans="2:20" s="193" customFormat="1" ht="18.75" customHeight="1" x14ac:dyDescent="0.25">
      <c r="C761" s="260"/>
      <c r="D761" s="206" t="s">
        <v>1</v>
      </c>
      <c r="E761" s="206" t="s">
        <v>7</v>
      </c>
      <c r="F761" s="206" t="s">
        <v>1</v>
      </c>
      <c r="G761" s="206" t="s">
        <v>7</v>
      </c>
      <c r="H761" s="206" t="s">
        <v>1</v>
      </c>
      <c r="I761" s="206" t="s">
        <v>7</v>
      </c>
      <c r="J761" s="206" t="s">
        <v>1</v>
      </c>
      <c r="K761" s="206" t="s">
        <v>7</v>
      </c>
      <c r="L761" s="206" t="s">
        <v>1</v>
      </c>
      <c r="M761" s="206" t="s">
        <v>7</v>
      </c>
      <c r="N761" s="206" t="s">
        <v>1</v>
      </c>
      <c r="O761" s="206" t="s">
        <v>7</v>
      </c>
      <c r="P761" s="206" t="s">
        <v>1</v>
      </c>
      <c r="Q761" s="206" t="s">
        <v>7</v>
      </c>
      <c r="R761" s="270"/>
      <c r="S761" s="270"/>
      <c r="T761" s="270"/>
    </row>
    <row r="762" spans="2:20" s="193" customFormat="1" ht="36" customHeight="1" x14ac:dyDescent="0.25">
      <c r="C762" s="162" t="str">
        <f>'Fitxa Tècnica'!$D$21</f>
        <v>GRAU EN ELECTRÒNICA INDUSTRIAL I AUTOMÀTICA</v>
      </c>
      <c r="D762" s="207">
        <v>0</v>
      </c>
      <c r="E762" s="159">
        <f>D762/$R762</f>
        <v>0</v>
      </c>
      <c r="F762" s="212">
        <v>0</v>
      </c>
      <c r="G762" s="159">
        <f>F762/$R762</f>
        <v>0</v>
      </c>
      <c r="H762" s="207">
        <v>0</v>
      </c>
      <c r="I762" s="159">
        <f>H762/$R762</f>
        <v>0</v>
      </c>
      <c r="J762" s="207">
        <v>9</v>
      </c>
      <c r="K762" s="159">
        <f>J762/$R762</f>
        <v>0.75</v>
      </c>
      <c r="L762" s="207">
        <v>3</v>
      </c>
      <c r="M762" s="159">
        <f>L762/$R762</f>
        <v>0.25</v>
      </c>
      <c r="N762" s="207">
        <v>0</v>
      </c>
      <c r="O762" s="159">
        <f>N762/$R762</f>
        <v>0</v>
      </c>
      <c r="P762" s="207">
        <v>0</v>
      </c>
      <c r="Q762" s="159">
        <f>P762/$R762</f>
        <v>0</v>
      </c>
      <c r="R762" s="212">
        <f>SUM(P762,N762,L762,J762,H762,F762,D762)</f>
        <v>12</v>
      </c>
      <c r="S762" s="208">
        <v>4.2500000000000009</v>
      </c>
      <c r="T762" s="208">
        <v>0.4522670168666455</v>
      </c>
    </row>
    <row r="763" spans="2:20" s="193" customFormat="1" ht="36" customHeight="1" x14ac:dyDescent="0.25">
      <c r="C763" s="162" t="str">
        <f>'Fitxa Tècnica'!$D$22</f>
        <v>GRAU EN ENGINYERIA DE DISSENY INDUSTRIAL I DESENVOLUPAMENT DEL PRODUCTE</v>
      </c>
      <c r="D763" s="207">
        <v>0</v>
      </c>
      <c r="E763" s="159">
        <f>D763/$R763</f>
        <v>0</v>
      </c>
      <c r="F763" s="212">
        <v>1</v>
      </c>
      <c r="G763" s="159">
        <f>F763/$R763</f>
        <v>5.8823529411764705E-2</v>
      </c>
      <c r="H763" s="207">
        <v>2</v>
      </c>
      <c r="I763" s="159">
        <f>H763/$R763</f>
        <v>0.11764705882352941</v>
      </c>
      <c r="J763" s="207">
        <v>11</v>
      </c>
      <c r="K763" s="159">
        <f>J763/$R763</f>
        <v>0.6470588235294118</v>
      </c>
      <c r="L763" s="207">
        <v>3</v>
      </c>
      <c r="M763" s="159">
        <f>L763/$R763</f>
        <v>0.17647058823529413</v>
      </c>
      <c r="N763" s="207">
        <v>0</v>
      </c>
      <c r="O763" s="159">
        <f>N763/$R763</f>
        <v>0</v>
      </c>
      <c r="P763" s="207">
        <v>0</v>
      </c>
      <c r="Q763" s="159">
        <f>P763/$R763</f>
        <v>0</v>
      </c>
      <c r="R763" s="212">
        <f t="shared" ref="R763:R765" si="120">SUM(P763,N763,L763,J763,H763,F763,D763)</f>
        <v>17</v>
      </c>
      <c r="S763" s="208">
        <v>3.9411764705882355</v>
      </c>
      <c r="T763" s="208">
        <v>0.74754500159640191</v>
      </c>
    </row>
    <row r="764" spans="2:20" s="193" customFormat="1" ht="36" customHeight="1" x14ac:dyDescent="0.25">
      <c r="C764" s="162" t="str">
        <f>'Fitxa Tècnica'!$D$23</f>
        <v>GRAU EN ENGINYERIA ELÈCTRICA</v>
      </c>
      <c r="D764" s="207">
        <v>0</v>
      </c>
      <c r="E764" s="159">
        <f>D764/$R764</f>
        <v>0</v>
      </c>
      <c r="F764" s="212">
        <v>0</v>
      </c>
      <c r="G764" s="159">
        <f>F764/$R764</f>
        <v>0</v>
      </c>
      <c r="H764" s="207">
        <v>0</v>
      </c>
      <c r="I764" s="159">
        <f>H764/$R764</f>
        <v>0</v>
      </c>
      <c r="J764" s="207">
        <v>4</v>
      </c>
      <c r="K764" s="159">
        <f>J764/$R764</f>
        <v>1</v>
      </c>
      <c r="L764" s="207">
        <v>0</v>
      </c>
      <c r="M764" s="159">
        <f>L764/$R764</f>
        <v>0</v>
      </c>
      <c r="N764" s="207">
        <v>0</v>
      </c>
      <c r="O764" s="159">
        <f>N764/$R764</f>
        <v>0</v>
      </c>
      <c r="P764" s="207">
        <v>0</v>
      </c>
      <c r="Q764" s="159">
        <f>P764/$R764</f>
        <v>0</v>
      </c>
      <c r="R764" s="212">
        <f t="shared" si="120"/>
        <v>4</v>
      </c>
      <c r="S764" s="208">
        <v>4</v>
      </c>
      <c r="T764" s="208">
        <v>0</v>
      </c>
    </row>
    <row r="765" spans="2:20" s="193" customFormat="1" ht="36" customHeight="1" x14ac:dyDescent="0.25">
      <c r="C765" s="163" t="str">
        <f>'Fitxa Tècnica'!$D$24</f>
        <v>GRAU EN ENGINYERIA MECÀNICA</v>
      </c>
      <c r="D765" s="207">
        <v>1</v>
      </c>
      <c r="E765" s="159">
        <f>D765/$R765</f>
        <v>8.3333333333333329E-2</v>
      </c>
      <c r="F765" s="212">
        <v>0</v>
      </c>
      <c r="G765" s="159">
        <f>F765/$R765</f>
        <v>0</v>
      </c>
      <c r="H765" s="207">
        <v>1</v>
      </c>
      <c r="I765" s="159">
        <f>H765/$R765</f>
        <v>8.3333333333333329E-2</v>
      </c>
      <c r="J765" s="207">
        <v>9</v>
      </c>
      <c r="K765" s="159">
        <f>J765/$R765</f>
        <v>0.75</v>
      </c>
      <c r="L765" s="207">
        <v>1</v>
      </c>
      <c r="M765" s="159">
        <f>L765/$R765</f>
        <v>8.3333333333333329E-2</v>
      </c>
      <c r="N765" s="207">
        <v>0</v>
      </c>
      <c r="O765" s="159">
        <f>N765/$R765</f>
        <v>0</v>
      </c>
      <c r="P765" s="207">
        <v>0</v>
      </c>
      <c r="Q765" s="159">
        <f>P765/$R765</f>
        <v>0</v>
      </c>
      <c r="R765" s="212">
        <f t="shared" si="120"/>
        <v>12</v>
      </c>
      <c r="S765" s="208">
        <v>3.75</v>
      </c>
      <c r="T765" s="208">
        <v>0.96530729916342273</v>
      </c>
    </row>
    <row r="766" spans="2:20" s="193" customFormat="1" ht="5.25" customHeight="1" x14ac:dyDescent="0.25">
      <c r="C766" s="199"/>
      <c r="D766" s="209"/>
      <c r="E766" s="209"/>
      <c r="F766" s="209"/>
      <c r="G766" s="210"/>
      <c r="H766" s="211"/>
      <c r="I766" s="209"/>
      <c r="J766" s="210"/>
      <c r="K766" s="210"/>
      <c r="L766" s="211"/>
      <c r="M766" s="209"/>
      <c r="N766" s="211"/>
      <c r="O766" s="209"/>
      <c r="P766" s="211"/>
      <c r="Q766" s="209"/>
      <c r="R766" s="209"/>
      <c r="S766" s="210"/>
      <c r="T766" s="209"/>
    </row>
    <row r="767" spans="2:20" s="193" customFormat="1" ht="18.75" customHeight="1" x14ac:dyDescent="0.25">
      <c r="C767" s="163" t="s">
        <v>85</v>
      </c>
      <c r="D767" s="155">
        <f>SUM(D762:D765)</f>
        <v>1</v>
      </c>
      <c r="E767" s="160">
        <f>D767/$R767</f>
        <v>2.2222222222222223E-2</v>
      </c>
      <c r="F767" s="155">
        <f>SUM(F762:F765)</f>
        <v>1</v>
      </c>
      <c r="G767" s="160">
        <f>F767/$R767</f>
        <v>2.2222222222222223E-2</v>
      </c>
      <c r="H767" s="155">
        <f>SUM(H762:H765)</f>
        <v>3</v>
      </c>
      <c r="I767" s="160">
        <f>H767/$R767</f>
        <v>6.6666666666666666E-2</v>
      </c>
      <c r="J767" s="155">
        <f>SUM(J762:J765)</f>
        <v>33</v>
      </c>
      <c r="K767" s="160">
        <f>J767/$R767</f>
        <v>0.73333333333333328</v>
      </c>
      <c r="L767" s="155">
        <f>SUM(L762:L765)</f>
        <v>7</v>
      </c>
      <c r="M767" s="160">
        <f>L767/$R767</f>
        <v>0.15555555555555556</v>
      </c>
      <c r="N767" s="155">
        <f>SUM(N762:N765)</f>
        <v>0</v>
      </c>
      <c r="O767" s="160">
        <f>N767/$R767</f>
        <v>0</v>
      </c>
      <c r="P767" s="155">
        <f>SUM(P762:P765)</f>
        <v>0</v>
      </c>
      <c r="Q767" s="160">
        <f>P767/$R767</f>
        <v>0</v>
      </c>
      <c r="R767" s="156">
        <f>SUM(R762:R765)</f>
        <v>45</v>
      </c>
      <c r="S767" s="213">
        <v>3.9777777777777774</v>
      </c>
      <c r="T767" s="214">
        <v>0.72264944628929328</v>
      </c>
    </row>
    <row r="768" spans="2:20" s="193" customFormat="1" ht="18.75" customHeight="1" x14ac:dyDescent="0.25"/>
    <row r="769" spans="3:20" s="193" customFormat="1" ht="18.75" customHeight="1" x14ac:dyDescent="0.25"/>
    <row r="770" spans="3:20" s="193" customFormat="1" ht="18.75" customHeight="1" x14ac:dyDescent="0.25"/>
    <row r="771" spans="3:20" s="193" customFormat="1" ht="18.75" customHeight="1" x14ac:dyDescent="0.25"/>
    <row r="772" spans="3:20" s="193" customFormat="1" ht="18.75" customHeight="1" x14ac:dyDescent="0.25"/>
    <row r="773" spans="3:20" s="193" customFormat="1" ht="18.75" customHeight="1" x14ac:dyDescent="0.25"/>
    <row r="774" spans="3:20" s="193" customFormat="1" ht="18.75" customHeight="1" x14ac:dyDescent="0.25">
      <c r="C774" s="258"/>
      <c r="D774" s="261" t="s">
        <v>226</v>
      </c>
      <c r="E774" s="262"/>
      <c r="F774" s="262"/>
      <c r="G774" s="262"/>
      <c r="H774" s="262"/>
      <c r="I774" s="262"/>
      <c r="J774" s="262"/>
      <c r="K774" s="262"/>
      <c r="L774" s="262"/>
      <c r="M774" s="262"/>
      <c r="N774" s="262"/>
      <c r="O774" s="262"/>
      <c r="P774" s="262"/>
      <c r="Q774" s="262"/>
      <c r="R774" s="262"/>
      <c r="S774" s="262"/>
      <c r="T774" s="263"/>
    </row>
    <row r="775" spans="3:20" s="193" customFormat="1" ht="18.75" customHeight="1" x14ac:dyDescent="0.25">
      <c r="C775" s="259"/>
      <c r="D775" s="264" t="s">
        <v>186</v>
      </c>
      <c r="E775" s="265"/>
      <c r="F775" s="265"/>
      <c r="G775" s="265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6"/>
    </row>
    <row r="776" spans="3:20" s="193" customFormat="1" ht="18.75" customHeight="1" x14ac:dyDescent="0.25">
      <c r="C776" s="259"/>
      <c r="D776" s="267">
        <v>1</v>
      </c>
      <c r="E776" s="268"/>
      <c r="F776" s="267">
        <v>2</v>
      </c>
      <c r="G776" s="268"/>
      <c r="H776" s="267">
        <v>3</v>
      </c>
      <c r="I776" s="268"/>
      <c r="J776" s="267">
        <v>4</v>
      </c>
      <c r="K776" s="268"/>
      <c r="L776" s="267">
        <v>5</v>
      </c>
      <c r="M776" s="268"/>
      <c r="N776" s="267" t="s">
        <v>42</v>
      </c>
      <c r="O776" s="268"/>
      <c r="P776" s="267" t="s">
        <v>187</v>
      </c>
      <c r="Q776" s="268"/>
      <c r="R776" s="269" t="s">
        <v>118</v>
      </c>
      <c r="S776" s="269" t="s">
        <v>183</v>
      </c>
      <c r="T776" s="269" t="s">
        <v>184</v>
      </c>
    </row>
    <row r="777" spans="3:20" s="193" customFormat="1" ht="18.75" customHeight="1" x14ac:dyDescent="0.25">
      <c r="C777" s="260"/>
      <c r="D777" s="206" t="s">
        <v>1</v>
      </c>
      <c r="E777" s="206" t="s">
        <v>7</v>
      </c>
      <c r="F777" s="206" t="s">
        <v>1</v>
      </c>
      <c r="G777" s="206" t="s">
        <v>7</v>
      </c>
      <c r="H777" s="206" t="s">
        <v>1</v>
      </c>
      <c r="I777" s="206" t="s">
        <v>7</v>
      </c>
      <c r="J777" s="206" t="s">
        <v>1</v>
      </c>
      <c r="K777" s="206" t="s">
        <v>7</v>
      </c>
      <c r="L777" s="206" t="s">
        <v>1</v>
      </c>
      <c r="M777" s="206" t="s">
        <v>7</v>
      </c>
      <c r="N777" s="206" t="s">
        <v>1</v>
      </c>
      <c r="O777" s="206" t="s">
        <v>7</v>
      </c>
      <c r="P777" s="206" t="s">
        <v>1</v>
      </c>
      <c r="Q777" s="206" t="s">
        <v>7</v>
      </c>
      <c r="R777" s="270"/>
      <c r="S777" s="270"/>
      <c r="T777" s="270"/>
    </row>
    <row r="778" spans="3:20" s="193" customFormat="1" ht="36" customHeight="1" x14ac:dyDescent="0.25">
      <c r="C778" s="162" t="str">
        <f>'Fitxa Tècnica'!$D$21</f>
        <v>GRAU EN ELECTRÒNICA INDUSTRIAL I AUTOMÀTICA</v>
      </c>
      <c r="D778" s="207">
        <v>0</v>
      </c>
      <c r="E778" s="159">
        <f>D778/$R778</f>
        <v>0</v>
      </c>
      <c r="F778" s="212">
        <v>0</v>
      </c>
      <c r="G778" s="159">
        <f>F778/$R778</f>
        <v>0</v>
      </c>
      <c r="H778" s="207">
        <v>0</v>
      </c>
      <c r="I778" s="159">
        <f>H778/$R778</f>
        <v>0</v>
      </c>
      <c r="J778" s="207">
        <v>8</v>
      </c>
      <c r="K778" s="159">
        <f>J778/$R778</f>
        <v>0.66666666666666663</v>
      </c>
      <c r="L778" s="207">
        <v>4</v>
      </c>
      <c r="M778" s="159">
        <f>L778/$R778</f>
        <v>0.33333333333333331</v>
      </c>
      <c r="N778" s="207">
        <v>0</v>
      </c>
      <c r="O778" s="159">
        <f>N778/$R778</f>
        <v>0</v>
      </c>
      <c r="P778" s="207">
        <v>0</v>
      </c>
      <c r="Q778" s="159">
        <f>P778/$R778</f>
        <v>0</v>
      </c>
      <c r="R778" s="212">
        <f>SUM(P778,N778,L778,J778,H778,F778,D778)</f>
        <v>12</v>
      </c>
      <c r="S778" s="208">
        <v>4.3333333333333339</v>
      </c>
      <c r="T778" s="208">
        <v>0.49236596391733101</v>
      </c>
    </row>
    <row r="779" spans="3:20" s="193" customFormat="1" ht="36" customHeight="1" x14ac:dyDescent="0.25">
      <c r="C779" s="162" t="str">
        <f>'Fitxa Tècnica'!$D$22</f>
        <v>GRAU EN ENGINYERIA DE DISSENY INDUSTRIAL I DESENVOLUPAMENT DEL PRODUCTE</v>
      </c>
      <c r="D779" s="207">
        <v>0</v>
      </c>
      <c r="E779" s="159">
        <f>D779/$R779</f>
        <v>0</v>
      </c>
      <c r="F779" s="212">
        <v>0</v>
      </c>
      <c r="G779" s="159">
        <f>F779/$R779</f>
        <v>0</v>
      </c>
      <c r="H779" s="207">
        <v>3</v>
      </c>
      <c r="I779" s="159">
        <f>H779/$R779</f>
        <v>0.17647058823529413</v>
      </c>
      <c r="J779" s="207">
        <v>8</v>
      </c>
      <c r="K779" s="159">
        <f>J779/$R779</f>
        <v>0.47058823529411764</v>
      </c>
      <c r="L779" s="207">
        <v>6</v>
      </c>
      <c r="M779" s="159">
        <f>L779/$R779</f>
        <v>0.35294117647058826</v>
      </c>
      <c r="N779" s="207">
        <v>0</v>
      </c>
      <c r="O779" s="159">
        <f>N779/$R779</f>
        <v>0</v>
      </c>
      <c r="P779" s="207">
        <v>0</v>
      </c>
      <c r="Q779" s="159">
        <f>P779/$R779</f>
        <v>0</v>
      </c>
      <c r="R779" s="212">
        <f t="shared" ref="R779:R781" si="121">SUM(P779,N779,L779,J779,H779,F779,D779)</f>
        <v>17</v>
      </c>
      <c r="S779" s="208">
        <v>4.1764705882352944</v>
      </c>
      <c r="T779" s="208">
        <v>0.7276068751089988</v>
      </c>
    </row>
    <row r="780" spans="3:20" s="193" customFormat="1" ht="36" customHeight="1" x14ac:dyDescent="0.25">
      <c r="C780" s="162" t="str">
        <f>'Fitxa Tècnica'!$D$23</f>
        <v>GRAU EN ENGINYERIA ELÈCTRICA</v>
      </c>
      <c r="D780" s="207">
        <v>0</v>
      </c>
      <c r="E780" s="159">
        <f>D780/$R780</f>
        <v>0</v>
      </c>
      <c r="F780" s="212">
        <v>0</v>
      </c>
      <c r="G780" s="159">
        <f>F780/$R780</f>
        <v>0</v>
      </c>
      <c r="H780" s="207">
        <v>0</v>
      </c>
      <c r="I780" s="159">
        <f>H780/$R780</f>
        <v>0</v>
      </c>
      <c r="J780" s="207">
        <v>3</v>
      </c>
      <c r="K780" s="159">
        <f>J780/$R780</f>
        <v>0.75</v>
      </c>
      <c r="L780" s="207">
        <v>1</v>
      </c>
      <c r="M780" s="159">
        <f>L780/$R780</f>
        <v>0.25</v>
      </c>
      <c r="N780" s="207">
        <v>0</v>
      </c>
      <c r="O780" s="159">
        <f>N780/$R780</f>
        <v>0</v>
      </c>
      <c r="P780" s="207">
        <v>0</v>
      </c>
      <c r="Q780" s="159">
        <f>P780/$R780</f>
        <v>0</v>
      </c>
      <c r="R780" s="212">
        <f t="shared" si="121"/>
        <v>4</v>
      </c>
      <c r="S780" s="208">
        <v>4.25</v>
      </c>
      <c r="T780" s="208">
        <v>0.49999999999999989</v>
      </c>
    </row>
    <row r="781" spans="3:20" s="193" customFormat="1" ht="36" customHeight="1" x14ac:dyDescent="0.25">
      <c r="C781" s="163" t="str">
        <f>'Fitxa Tècnica'!$D$24</f>
        <v>GRAU EN ENGINYERIA MECÀNICA</v>
      </c>
      <c r="D781" s="207">
        <v>0</v>
      </c>
      <c r="E781" s="159">
        <f>D781/$R781</f>
        <v>0</v>
      </c>
      <c r="F781" s="212">
        <v>0</v>
      </c>
      <c r="G781" s="159">
        <f>F781/$R781</f>
        <v>0</v>
      </c>
      <c r="H781" s="207">
        <v>2</v>
      </c>
      <c r="I781" s="159">
        <f>H781/$R781</f>
        <v>0.16666666666666666</v>
      </c>
      <c r="J781" s="207">
        <v>7</v>
      </c>
      <c r="K781" s="159">
        <f>J781/$R781</f>
        <v>0.58333333333333337</v>
      </c>
      <c r="L781" s="207">
        <v>3</v>
      </c>
      <c r="M781" s="159">
        <f>L781/$R781</f>
        <v>0.25</v>
      </c>
      <c r="N781" s="207">
        <v>0</v>
      </c>
      <c r="O781" s="159">
        <f>N781/$R781</f>
        <v>0</v>
      </c>
      <c r="P781" s="207">
        <v>0</v>
      </c>
      <c r="Q781" s="159">
        <f>P781/$R781</f>
        <v>0</v>
      </c>
      <c r="R781" s="212">
        <f t="shared" si="121"/>
        <v>12</v>
      </c>
      <c r="S781" s="208">
        <v>4.083333333333333</v>
      </c>
      <c r="T781" s="208">
        <v>0.66855792342152154</v>
      </c>
    </row>
    <row r="782" spans="3:20" s="193" customFormat="1" ht="5.25" customHeight="1" x14ac:dyDescent="0.25">
      <c r="C782" s="199"/>
      <c r="D782" s="209"/>
      <c r="E782" s="209"/>
      <c r="F782" s="209"/>
      <c r="G782" s="210"/>
      <c r="H782" s="211"/>
      <c r="I782" s="209"/>
      <c r="J782" s="210"/>
      <c r="K782" s="210"/>
      <c r="L782" s="211"/>
      <c r="M782" s="209"/>
      <c r="N782" s="211"/>
      <c r="O782" s="209"/>
      <c r="P782" s="211"/>
      <c r="Q782" s="209"/>
      <c r="R782" s="209"/>
      <c r="S782" s="210"/>
      <c r="T782" s="209"/>
    </row>
    <row r="783" spans="3:20" s="193" customFormat="1" ht="18.75" customHeight="1" x14ac:dyDescent="0.25">
      <c r="C783" s="163" t="s">
        <v>85</v>
      </c>
      <c r="D783" s="155">
        <f>SUM(D778:D781)</f>
        <v>0</v>
      </c>
      <c r="E783" s="160">
        <f>D783/$R783</f>
        <v>0</v>
      </c>
      <c r="F783" s="155">
        <f>SUM(F778:F781)</f>
        <v>0</v>
      </c>
      <c r="G783" s="160">
        <f>F783/$R783</f>
        <v>0</v>
      </c>
      <c r="H783" s="155">
        <f>SUM(H778:H781)</f>
        <v>5</v>
      </c>
      <c r="I783" s="160">
        <f>H783/$R783</f>
        <v>0.1111111111111111</v>
      </c>
      <c r="J783" s="155">
        <f>SUM(J778:J781)</f>
        <v>26</v>
      </c>
      <c r="K783" s="160">
        <f>J783/$R783</f>
        <v>0.57777777777777772</v>
      </c>
      <c r="L783" s="155">
        <f>SUM(L778:L781)</f>
        <v>14</v>
      </c>
      <c r="M783" s="160">
        <f>L783/$R783</f>
        <v>0.31111111111111112</v>
      </c>
      <c r="N783" s="155">
        <f>SUM(N778:N781)</f>
        <v>0</v>
      </c>
      <c r="O783" s="160">
        <f>N783/$R783</f>
        <v>0</v>
      </c>
      <c r="P783" s="155">
        <f>SUM(P778:P781)</f>
        <v>0</v>
      </c>
      <c r="Q783" s="160">
        <f>P783/$R783</f>
        <v>0</v>
      </c>
      <c r="R783" s="156">
        <f>SUM(R778:R781)</f>
        <v>45</v>
      </c>
      <c r="S783" s="213">
        <v>4.2</v>
      </c>
      <c r="T783" s="214">
        <v>0.62522723141997816</v>
      </c>
    </row>
    <row r="784" spans="3:20" s="193" customFormat="1" ht="18.75" customHeight="1" x14ac:dyDescent="0.25"/>
    <row r="785" spans="3:20" s="193" customFormat="1" ht="18.75" customHeight="1" x14ac:dyDescent="0.25">
      <c r="C785" s="258"/>
      <c r="D785" s="261" t="s">
        <v>227</v>
      </c>
      <c r="E785" s="262"/>
      <c r="F785" s="262"/>
      <c r="G785" s="262"/>
      <c r="H785" s="262"/>
      <c r="I785" s="262"/>
      <c r="J785" s="262"/>
      <c r="K785" s="262"/>
      <c r="L785" s="262"/>
      <c r="M785" s="262"/>
      <c r="N785" s="262"/>
      <c r="O785" s="262"/>
      <c r="P785" s="262"/>
      <c r="Q785" s="262"/>
      <c r="R785" s="262"/>
      <c r="S785" s="262"/>
      <c r="T785" s="263"/>
    </row>
    <row r="786" spans="3:20" s="193" customFormat="1" ht="18.75" customHeight="1" x14ac:dyDescent="0.25">
      <c r="C786" s="259"/>
      <c r="D786" s="264" t="s">
        <v>186</v>
      </c>
      <c r="E786" s="265"/>
      <c r="F786" s="265"/>
      <c r="G786" s="265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6"/>
    </row>
    <row r="787" spans="3:20" s="193" customFormat="1" ht="18.75" customHeight="1" x14ac:dyDescent="0.25">
      <c r="C787" s="259"/>
      <c r="D787" s="267">
        <v>1</v>
      </c>
      <c r="E787" s="268"/>
      <c r="F787" s="267">
        <v>2</v>
      </c>
      <c r="G787" s="268"/>
      <c r="H787" s="267">
        <v>3</v>
      </c>
      <c r="I787" s="268"/>
      <c r="J787" s="267">
        <v>4</v>
      </c>
      <c r="K787" s="268"/>
      <c r="L787" s="267">
        <v>5</v>
      </c>
      <c r="M787" s="268"/>
      <c r="N787" s="267" t="s">
        <v>42</v>
      </c>
      <c r="O787" s="268"/>
      <c r="P787" s="267" t="s">
        <v>187</v>
      </c>
      <c r="Q787" s="268"/>
      <c r="R787" s="269" t="s">
        <v>118</v>
      </c>
      <c r="S787" s="269" t="s">
        <v>183</v>
      </c>
      <c r="T787" s="269" t="s">
        <v>184</v>
      </c>
    </row>
    <row r="788" spans="3:20" s="193" customFormat="1" ht="18.75" customHeight="1" x14ac:dyDescent="0.25">
      <c r="C788" s="260"/>
      <c r="D788" s="206" t="s">
        <v>1</v>
      </c>
      <c r="E788" s="206" t="s">
        <v>7</v>
      </c>
      <c r="F788" s="206" t="s">
        <v>1</v>
      </c>
      <c r="G788" s="206" t="s">
        <v>7</v>
      </c>
      <c r="H788" s="206" t="s">
        <v>1</v>
      </c>
      <c r="I788" s="206" t="s">
        <v>7</v>
      </c>
      <c r="J788" s="206" t="s">
        <v>1</v>
      </c>
      <c r="K788" s="206" t="s">
        <v>7</v>
      </c>
      <c r="L788" s="206" t="s">
        <v>1</v>
      </c>
      <c r="M788" s="206" t="s">
        <v>7</v>
      </c>
      <c r="N788" s="206" t="s">
        <v>1</v>
      </c>
      <c r="O788" s="206" t="s">
        <v>7</v>
      </c>
      <c r="P788" s="206" t="s">
        <v>1</v>
      </c>
      <c r="Q788" s="206" t="s">
        <v>7</v>
      </c>
      <c r="R788" s="270"/>
      <c r="S788" s="270"/>
      <c r="T788" s="270"/>
    </row>
    <row r="789" spans="3:20" s="193" customFormat="1" ht="36" customHeight="1" x14ac:dyDescent="0.25">
      <c r="C789" s="162" t="str">
        <f>'Fitxa Tècnica'!$D$21</f>
        <v>GRAU EN ELECTRÒNICA INDUSTRIAL I AUTOMÀTICA</v>
      </c>
      <c r="D789" s="207">
        <v>0</v>
      </c>
      <c r="E789" s="159">
        <f>D789/$R789</f>
        <v>0</v>
      </c>
      <c r="F789" s="212">
        <v>2</v>
      </c>
      <c r="G789" s="159">
        <f>F789/$R789</f>
        <v>0.16666666666666666</v>
      </c>
      <c r="H789" s="207">
        <v>4</v>
      </c>
      <c r="I789" s="159">
        <f>H789/$R789</f>
        <v>0.33333333333333331</v>
      </c>
      <c r="J789" s="207">
        <v>4</v>
      </c>
      <c r="K789" s="159">
        <f>J789/$R789</f>
        <v>0.33333333333333331</v>
      </c>
      <c r="L789" s="207">
        <v>2</v>
      </c>
      <c r="M789" s="159">
        <f>L789/$R789</f>
        <v>0.16666666666666666</v>
      </c>
      <c r="N789" s="207">
        <v>0</v>
      </c>
      <c r="O789" s="159">
        <f>N789/$R789</f>
        <v>0</v>
      </c>
      <c r="P789" s="207">
        <v>0</v>
      </c>
      <c r="Q789" s="159">
        <f>P789/$R789</f>
        <v>0</v>
      </c>
      <c r="R789" s="212">
        <f>SUM(P789,N789,L789,J789,H789,F789,D789)</f>
        <v>12</v>
      </c>
      <c r="S789" s="208">
        <v>3.5</v>
      </c>
      <c r="T789" s="208">
        <v>1</v>
      </c>
    </row>
    <row r="790" spans="3:20" s="193" customFormat="1" ht="36" customHeight="1" x14ac:dyDescent="0.25">
      <c r="C790" s="162" t="str">
        <f>'Fitxa Tècnica'!$D$22</f>
        <v>GRAU EN ENGINYERIA DE DISSENY INDUSTRIAL I DESENVOLUPAMENT DEL PRODUCTE</v>
      </c>
      <c r="D790" s="207">
        <v>0</v>
      </c>
      <c r="E790" s="159">
        <f>D790/$R790</f>
        <v>0</v>
      </c>
      <c r="F790" s="212">
        <v>0</v>
      </c>
      <c r="G790" s="159">
        <f>F790/$R790</f>
        <v>0</v>
      </c>
      <c r="H790" s="207">
        <v>0</v>
      </c>
      <c r="I790" s="159">
        <f>H790/$R790</f>
        <v>0</v>
      </c>
      <c r="J790" s="207">
        <v>10</v>
      </c>
      <c r="K790" s="159">
        <f>J790/$R790</f>
        <v>0.58823529411764708</v>
      </c>
      <c r="L790" s="207">
        <v>7</v>
      </c>
      <c r="M790" s="159">
        <f>L790/$R790</f>
        <v>0.41176470588235292</v>
      </c>
      <c r="N790" s="207">
        <v>0</v>
      </c>
      <c r="O790" s="159">
        <f>N790/$R790</f>
        <v>0</v>
      </c>
      <c r="P790" s="207">
        <v>0</v>
      </c>
      <c r="Q790" s="159">
        <f>P790/$R790</f>
        <v>0</v>
      </c>
      <c r="R790" s="212">
        <f t="shared" ref="R790:R792" si="122">SUM(P790,N790,L790,J790,H790,F790,D790)</f>
        <v>17</v>
      </c>
      <c r="S790" s="208">
        <v>4.4117647058823541</v>
      </c>
      <c r="T790" s="208">
        <v>0.50729965619589212</v>
      </c>
    </row>
    <row r="791" spans="3:20" s="193" customFormat="1" ht="36" customHeight="1" x14ac:dyDescent="0.25">
      <c r="C791" s="162" t="str">
        <f>'Fitxa Tècnica'!$D$23</f>
        <v>GRAU EN ENGINYERIA ELÈCTRICA</v>
      </c>
      <c r="D791" s="207">
        <v>0</v>
      </c>
      <c r="E791" s="159">
        <f>D791/$R791</f>
        <v>0</v>
      </c>
      <c r="F791" s="212">
        <v>0</v>
      </c>
      <c r="G791" s="159">
        <f>F791/$R791</f>
        <v>0</v>
      </c>
      <c r="H791" s="207">
        <v>0</v>
      </c>
      <c r="I791" s="159">
        <f>H791/$R791</f>
        <v>0</v>
      </c>
      <c r="J791" s="207">
        <v>3</v>
      </c>
      <c r="K791" s="159">
        <f>J791/$R791</f>
        <v>0.75</v>
      </c>
      <c r="L791" s="207">
        <v>1</v>
      </c>
      <c r="M791" s="159">
        <f>L791/$R791</f>
        <v>0.25</v>
      </c>
      <c r="N791" s="207">
        <v>0</v>
      </c>
      <c r="O791" s="159">
        <f>N791/$R791</f>
        <v>0</v>
      </c>
      <c r="P791" s="207">
        <v>0</v>
      </c>
      <c r="Q791" s="159">
        <f>P791/$R791</f>
        <v>0</v>
      </c>
      <c r="R791" s="212">
        <f t="shared" si="122"/>
        <v>4</v>
      </c>
      <c r="S791" s="208">
        <v>4.25</v>
      </c>
      <c r="T791" s="208">
        <v>0.49999999999999989</v>
      </c>
    </row>
    <row r="792" spans="3:20" s="193" customFormat="1" ht="36" customHeight="1" x14ac:dyDescent="0.25">
      <c r="C792" s="163" t="str">
        <f>'Fitxa Tècnica'!$D$24</f>
        <v>GRAU EN ENGINYERIA MECÀNICA</v>
      </c>
      <c r="D792" s="207">
        <v>1</v>
      </c>
      <c r="E792" s="159">
        <f>D792/$R792</f>
        <v>8.3333333333333329E-2</v>
      </c>
      <c r="F792" s="212">
        <v>0</v>
      </c>
      <c r="G792" s="159">
        <f>F792/$R792</f>
        <v>0</v>
      </c>
      <c r="H792" s="207">
        <v>2</v>
      </c>
      <c r="I792" s="159">
        <f>H792/$R792</f>
        <v>0.16666666666666666</v>
      </c>
      <c r="J792" s="207">
        <v>6</v>
      </c>
      <c r="K792" s="159">
        <f>J792/$R792</f>
        <v>0.5</v>
      </c>
      <c r="L792" s="207">
        <v>2</v>
      </c>
      <c r="M792" s="159">
        <f>L792/$R792</f>
        <v>0.16666666666666666</v>
      </c>
      <c r="N792" s="207">
        <v>1</v>
      </c>
      <c r="O792" s="159">
        <f>N792/$R792</f>
        <v>8.3333333333333329E-2</v>
      </c>
      <c r="P792" s="207">
        <v>0</v>
      </c>
      <c r="Q792" s="159">
        <f>P792/$R792</f>
        <v>0</v>
      </c>
      <c r="R792" s="212">
        <f t="shared" si="122"/>
        <v>12</v>
      </c>
      <c r="S792" s="208">
        <v>3.7272727272727271</v>
      </c>
      <c r="T792" s="208">
        <v>1.1037127426019047</v>
      </c>
    </row>
    <row r="793" spans="3:20" s="193" customFormat="1" ht="5.25" customHeight="1" x14ac:dyDescent="0.25">
      <c r="C793" s="199"/>
      <c r="D793" s="209"/>
      <c r="E793" s="209"/>
      <c r="F793" s="209"/>
      <c r="G793" s="210"/>
      <c r="H793" s="211"/>
      <c r="I793" s="209"/>
      <c r="J793" s="210"/>
      <c r="K793" s="210"/>
      <c r="L793" s="211"/>
      <c r="M793" s="209"/>
      <c r="N793" s="211"/>
      <c r="O793" s="209"/>
      <c r="P793" s="211"/>
      <c r="Q793" s="209"/>
      <c r="R793" s="209"/>
      <c r="S793" s="210"/>
      <c r="T793" s="209"/>
    </row>
    <row r="794" spans="3:20" s="193" customFormat="1" ht="18.75" customHeight="1" x14ac:dyDescent="0.25">
      <c r="C794" s="163" t="s">
        <v>85</v>
      </c>
      <c r="D794" s="155">
        <f>SUM(D789:D792)</f>
        <v>1</v>
      </c>
      <c r="E794" s="160">
        <f>D794/$R794</f>
        <v>2.2222222222222223E-2</v>
      </c>
      <c r="F794" s="155">
        <f>SUM(F789:F792)</f>
        <v>2</v>
      </c>
      <c r="G794" s="160">
        <f>F794/$R794</f>
        <v>4.4444444444444446E-2</v>
      </c>
      <c r="H794" s="155">
        <f>SUM(H789:H792)</f>
        <v>6</v>
      </c>
      <c r="I794" s="160">
        <f>H794/$R794</f>
        <v>0.13333333333333333</v>
      </c>
      <c r="J794" s="155">
        <f>SUM(J789:J792)</f>
        <v>23</v>
      </c>
      <c r="K794" s="160">
        <f>J794/$R794</f>
        <v>0.51111111111111107</v>
      </c>
      <c r="L794" s="155">
        <f>SUM(L789:L792)</f>
        <v>12</v>
      </c>
      <c r="M794" s="160">
        <f>L794/$R794</f>
        <v>0.26666666666666666</v>
      </c>
      <c r="N794" s="155">
        <f>SUM(N789:N792)</f>
        <v>1</v>
      </c>
      <c r="O794" s="160">
        <f>N794/$R794</f>
        <v>2.2222222222222223E-2</v>
      </c>
      <c r="P794" s="155">
        <f>SUM(P789:P792)</f>
        <v>0</v>
      </c>
      <c r="Q794" s="160">
        <f>P794/$R794</f>
        <v>0</v>
      </c>
      <c r="R794" s="156">
        <f>SUM(R789:R792)</f>
        <v>45</v>
      </c>
      <c r="S794" s="213">
        <v>3.9772727272727266</v>
      </c>
      <c r="T794" s="214">
        <v>0.90190074129356246</v>
      </c>
    </row>
    <row r="795" spans="3:20" s="193" customFormat="1" ht="18.75" customHeight="1" x14ac:dyDescent="0.25"/>
    <row r="796" spans="3:20" s="193" customFormat="1" ht="18.75" customHeight="1" x14ac:dyDescent="0.25">
      <c r="C796" s="258"/>
      <c r="D796" s="261" t="s">
        <v>231</v>
      </c>
      <c r="E796" s="262"/>
      <c r="F796" s="262"/>
      <c r="G796" s="262"/>
      <c r="H796" s="262"/>
      <c r="I796" s="262"/>
      <c r="J796" s="262"/>
      <c r="K796" s="262"/>
      <c r="L796" s="262"/>
      <c r="M796" s="262"/>
      <c r="N796" s="262"/>
      <c r="O796" s="262"/>
      <c r="P796" s="262"/>
      <c r="Q796" s="262"/>
      <c r="R796" s="262"/>
      <c r="S796" s="262"/>
      <c r="T796" s="263"/>
    </row>
    <row r="797" spans="3:20" s="193" customFormat="1" ht="18.75" customHeight="1" x14ac:dyDescent="0.25">
      <c r="C797" s="259"/>
      <c r="D797" s="264" t="s">
        <v>186</v>
      </c>
      <c r="E797" s="265"/>
      <c r="F797" s="265"/>
      <c r="G797" s="265"/>
      <c r="H797" s="265"/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6"/>
    </row>
    <row r="798" spans="3:20" s="193" customFormat="1" ht="18.75" customHeight="1" x14ac:dyDescent="0.25">
      <c r="C798" s="259"/>
      <c r="D798" s="267">
        <v>1</v>
      </c>
      <c r="E798" s="268"/>
      <c r="F798" s="267">
        <v>2</v>
      </c>
      <c r="G798" s="268"/>
      <c r="H798" s="267">
        <v>3</v>
      </c>
      <c r="I798" s="268"/>
      <c r="J798" s="267">
        <v>4</v>
      </c>
      <c r="K798" s="268"/>
      <c r="L798" s="267">
        <v>5</v>
      </c>
      <c r="M798" s="268"/>
      <c r="N798" s="267" t="s">
        <v>42</v>
      </c>
      <c r="O798" s="268"/>
      <c r="P798" s="267" t="s">
        <v>187</v>
      </c>
      <c r="Q798" s="268"/>
      <c r="R798" s="269" t="s">
        <v>118</v>
      </c>
      <c r="S798" s="269" t="s">
        <v>183</v>
      </c>
      <c r="T798" s="269" t="s">
        <v>184</v>
      </c>
    </row>
    <row r="799" spans="3:20" s="193" customFormat="1" ht="18.75" customHeight="1" x14ac:dyDescent="0.25">
      <c r="C799" s="260"/>
      <c r="D799" s="206" t="s">
        <v>1</v>
      </c>
      <c r="E799" s="206" t="s">
        <v>7</v>
      </c>
      <c r="F799" s="206" t="s">
        <v>1</v>
      </c>
      <c r="G799" s="206" t="s">
        <v>7</v>
      </c>
      <c r="H799" s="206" t="s">
        <v>1</v>
      </c>
      <c r="I799" s="206" t="s">
        <v>7</v>
      </c>
      <c r="J799" s="206" t="s">
        <v>1</v>
      </c>
      <c r="K799" s="206" t="s">
        <v>7</v>
      </c>
      <c r="L799" s="206" t="s">
        <v>1</v>
      </c>
      <c r="M799" s="206" t="s">
        <v>7</v>
      </c>
      <c r="N799" s="206" t="s">
        <v>1</v>
      </c>
      <c r="O799" s="206" t="s">
        <v>7</v>
      </c>
      <c r="P799" s="206" t="s">
        <v>1</v>
      </c>
      <c r="Q799" s="206" t="s">
        <v>7</v>
      </c>
      <c r="R799" s="270"/>
      <c r="S799" s="270"/>
      <c r="T799" s="270"/>
    </row>
    <row r="800" spans="3:20" s="193" customFormat="1" ht="36" customHeight="1" x14ac:dyDescent="0.25">
      <c r="C800" s="162" t="str">
        <f>'Fitxa Tècnica'!$D$21</f>
        <v>GRAU EN ELECTRÒNICA INDUSTRIAL I AUTOMÀTICA</v>
      </c>
      <c r="D800" s="207">
        <v>1</v>
      </c>
      <c r="E800" s="159">
        <f>D800/$R800</f>
        <v>8.3333333333333329E-2</v>
      </c>
      <c r="F800" s="212">
        <v>1</v>
      </c>
      <c r="G800" s="159">
        <f>F800/$R800</f>
        <v>8.3333333333333329E-2</v>
      </c>
      <c r="H800" s="207">
        <v>3</v>
      </c>
      <c r="I800" s="159">
        <f>H800/$R800</f>
        <v>0.25</v>
      </c>
      <c r="J800" s="207">
        <v>7</v>
      </c>
      <c r="K800" s="159">
        <f>J800/$R800</f>
        <v>0.58333333333333337</v>
      </c>
      <c r="L800" s="207">
        <v>0</v>
      </c>
      <c r="M800" s="159">
        <f>L800/$R800</f>
        <v>0</v>
      </c>
      <c r="N800" s="207">
        <v>0</v>
      </c>
      <c r="O800" s="159">
        <f>N800/$R800</f>
        <v>0</v>
      </c>
      <c r="P800" s="207">
        <v>0</v>
      </c>
      <c r="Q800" s="159">
        <f>P800/$R800</f>
        <v>0</v>
      </c>
      <c r="R800" s="212">
        <f>SUM(P800,N800,L800,J800,H800,F800,D800)</f>
        <v>12</v>
      </c>
      <c r="S800" s="208">
        <v>3.333333333333333</v>
      </c>
      <c r="T800" s="208">
        <v>0.98473192783466179</v>
      </c>
    </row>
    <row r="801" spans="2:20" s="193" customFormat="1" ht="36" customHeight="1" x14ac:dyDescent="0.25">
      <c r="C801" s="162" t="str">
        <f>'Fitxa Tècnica'!$D$22</f>
        <v>GRAU EN ENGINYERIA DE DISSENY INDUSTRIAL I DESENVOLUPAMENT DEL PRODUCTE</v>
      </c>
      <c r="D801" s="207">
        <v>1</v>
      </c>
      <c r="E801" s="159">
        <f>D801/$R801</f>
        <v>5.8823529411764705E-2</v>
      </c>
      <c r="F801" s="212">
        <v>0</v>
      </c>
      <c r="G801" s="159">
        <f>F801/$R801</f>
        <v>0</v>
      </c>
      <c r="H801" s="207">
        <v>3</v>
      </c>
      <c r="I801" s="159">
        <f>H801/$R801</f>
        <v>0.17647058823529413</v>
      </c>
      <c r="J801" s="207">
        <v>10</v>
      </c>
      <c r="K801" s="159">
        <f>J801/$R801</f>
        <v>0.58823529411764708</v>
      </c>
      <c r="L801" s="207">
        <v>3</v>
      </c>
      <c r="M801" s="159">
        <f>L801/$R801</f>
        <v>0.17647058823529413</v>
      </c>
      <c r="N801" s="207">
        <v>0</v>
      </c>
      <c r="O801" s="159">
        <f>N801/$R801</f>
        <v>0</v>
      </c>
      <c r="P801" s="207">
        <v>0</v>
      </c>
      <c r="Q801" s="159">
        <f>P801/$R801</f>
        <v>0</v>
      </c>
      <c r="R801" s="212">
        <f t="shared" ref="R801:R803" si="123">SUM(P801,N801,L801,J801,H801,F801,D801)</f>
        <v>17</v>
      </c>
      <c r="S801" s="208">
        <v>3.8235294117647065</v>
      </c>
      <c r="T801" s="208">
        <v>0.95100565966027883</v>
      </c>
    </row>
    <row r="802" spans="2:20" s="193" customFormat="1" ht="36" customHeight="1" x14ac:dyDescent="0.25">
      <c r="C802" s="162" t="str">
        <f>'Fitxa Tècnica'!$D$23</f>
        <v>GRAU EN ENGINYERIA ELÈCTRICA</v>
      </c>
      <c r="D802" s="207">
        <v>0</v>
      </c>
      <c r="E802" s="159">
        <f>D802/$R802</f>
        <v>0</v>
      </c>
      <c r="F802" s="212">
        <v>0</v>
      </c>
      <c r="G802" s="159">
        <f>F802/$R802</f>
        <v>0</v>
      </c>
      <c r="H802" s="207">
        <v>1</v>
      </c>
      <c r="I802" s="159">
        <f>H802/$R802</f>
        <v>0.25</v>
      </c>
      <c r="J802" s="207">
        <v>3</v>
      </c>
      <c r="K802" s="159">
        <f>J802/$R802</f>
        <v>0.75</v>
      </c>
      <c r="L802" s="207">
        <v>0</v>
      </c>
      <c r="M802" s="159">
        <f>L802/$R802</f>
        <v>0</v>
      </c>
      <c r="N802" s="207">
        <v>0</v>
      </c>
      <c r="O802" s="159">
        <f>N802/$R802</f>
        <v>0</v>
      </c>
      <c r="P802" s="207">
        <v>0</v>
      </c>
      <c r="Q802" s="159">
        <f>P802/$R802</f>
        <v>0</v>
      </c>
      <c r="R802" s="212">
        <f t="shared" si="123"/>
        <v>4</v>
      </c>
      <c r="S802" s="208">
        <v>3.75</v>
      </c>
      <c r="T802" s="208">
        <v>0.5</v>
      </c>
    </row>
    <row r="803" spans="2:20" s="193" customFormat="1" ht="36" customHeight="1" x14ac:dyDescent="0.25">
      <c r="C803" s="163" t="str">
        <f>'Fitxa Tècnica'!$D$24</f>
        <v>GRAU EN ENGINYERIA MECÀNICA</v>
      </c>
      <c r="D803" s="207">
        <v>1</v>
      </c>
      <c r="E803" s="159">
        <f>D803/$R803</f>
        <v>8.3333333333333329E-2</v>
      </c>
      <c r="F803" s="212">
        <v>0</v>
      </c>
      <c r="G803" s="159">
        <f>F803/$R803</f>
        <v>0</v>
      </c>
      <c r="H803" s="207">
        <v>7</v>
      </c>
      <c r="I803" s="159">
        <f>H803/$R803</f>
        <v>0.58333333333333337</v>
      </c>
      <c r="J803" s="207">
        <v>4</v>
      </c>
      <c r="K803" s="159">
        <f>J803/$R803</f>
        <v>0.33333333333333331</v>
      </c>
      <c r="L803" s="207">
        <v>0</v>
      </c>
      <c r="M803" s="159">
        <f>L803/$R803</f>
        <v>0</v>
      </c>
      <c r="N803" s="207">
        <v>0</v>
      </c>
      <c r="O803" s="159">
        <f>N803/$R803</f>
        <v>0</v>
      </c>
      <c r="P803" s="207">
        <v>0</v>
      </c>
      <c r="Q803" s="159">
        <f>P803/$R803</f>
        <v>0</v>
      </c>
      <c r="R803" s="212">
        <f t="shared" si="123"/>
        <v>12</v>
      </c>
      <c r="S803" s="208">
        <v>3.166666666666667</v>
      </c>
      <c r="T803" s="208">
        <v>0.83484710993672184</v>
      </c>
    </row>
    <row r="804" spans="2:20" s="193" customFormat="1" ht="5.25" customHeight="1" x14ac:dyDescent="0.25">
      <c r="C804" s="199"/>
      <c r="D804" s="209"/>
      <c r="E804" s="209"/>
      <c r="F804" s="209"/>
      <c r="G804" s="210"/>
      <c r="H804" s="211"/>
      <c r="I804" s="209"/>
      <c r="J804" s="210"/>
      <c r="K804" s="210"/>
      <c r="L804" s="211"/>
      <c r="M804" s="209"/>
      <c r="N804" s="211"/>
      <c r="O804" s="209"/>
      <c r="P804" s="211"/>
      <c r="Q804" s="209"/>
      <c r="R804" s="209"/>
      <c r="S804" s="210"/>
      <c r="T804" s="209"/>
    </row>
    <row r="805" spans="2:20" s="193" customFormat="1" ht="18.75" customHeight="1" x14ac:dyDescent="0.25">
      <c r="C805" s="163" t="s">
        <v>85</v>
      </c>
      <c r="D805" s="155">
        <f>SUM(D800:D803)</f>
        <v>3</v>
      </c>
      <c r="E805" s="160">
        <f>D805/$R805</f>
        <v>6.6666666666666666E-2</v>
      </c>
      <c r="F805" s="155">
        <f>SUM(F800:F803)</f>
        <v>1</v>
      </c>
      <c r="G805" s="160">
        <f>F805/$R805</f>
        <v>2.2222222222222223E-2</v>
      </c>
      <c r="H805" s="155">
        <f>SUM(H800:H803)</f>
        <v>14</v>
      </c>
      <c r="I805" s="160">
        <f>H805/$R805</f>
        <v>0.31111111111111112</v>
      </c>
      <c r="J805" s="155">
        <f>SUM(J800:J803)</f>
        <v>24</v>
      </c>
      <c r="K805" s="160">
        <f>J805/$R805</f>
        <v>0.53333333333333333</v>
      </c>
      <c r="L805" s="155">
        <f>SUM(L800:L803)</f>
        <v>3</v>
      </c>
      <c r="M805" s="160">
        <f>L805/$R805</f>
        <v>6.6666666666666666E-2</v>
      </c>
      <c r="N805" s="155">
        <f>SUM(N800:N803)</f>
        <v>0</v>
      </c>
      <c r="O805" s="160">
        <f>N805/$R805</f>
        <v>0</v>
      </c>
      <c r="P805" s="155">
        <f>SUM(P800:P803)</f>
        <v>0</v>
      </c>
      <c r="Q805" s="160">
        <f>P805/$R805</f>
        <v>0</v>
      </c>
      <c r="R805" s="156">
        <f>SUM(R800:R803)</f>
        <v>45</v>
      </c>
      <c r="S805" s="213">
        <v>3.5111111111111106</v>
      </c>
      <c r="T805" s="214">
        <v>0.92003513327733666</v>
      </c>
    </row>
    <row r="807" spans="2:20" s="193" customFormat="1" ht="18.75" customHeight="1" x14ac:dyDescent="0.25"/>
    <row r="808" spans="2:20" s="193" customFormat="1" ht="18.75" customHeight="1" x14ac:dyDescent="0.25"/>
    <row r="809" spans="2:20" s="222" customFormat="1" ht="18.75" customHeight="1" x14ac:dyDescent="0.25">
      <c r="B809" s="223"/>
      <c r="O809" s="223"/>
    </row>
    <row r="810" spans="2:20" s="222" customFormat="1" ht="18.75" customHeight="1" x14ac:dyDescent="0.25">
      <c r="C810" s="223"/>
      <c r="D810" s="223"/>
      <c r="E810" s="223"/>
      <c r="F810" s="223"/>
      <c r="G810" s="223"/>
      <c r="H810" s="223"/>
      <c r="I810" s="223"/>
      <c r="O810" s="223"/>
    </row>
    <row r="811" spans="2:20" s="222" customFormat="1" ht="18.75" customHeight="1" x14ac:dyDescent="0.25">
      <c r="C811" s="223"/>
      <c r="D811" s="223"/>
      <c r="E811" s="223"/>
      <c r="F811" s="223"/>
      <c r="G811" s="223"/>
      <c r="H811" s="223"/>
      <c r="I811" s="223"/>
      <c r="O811" s="223"/>
    </row>
    <row r="812" spans="2:20" s="222" customFormat="1" ht="18.75" customHeight="1" x14ac:dyDescent="0.25">
      <c r="C812" s="223"/>
      <c r="D812" s="223" t="s">
        <v>225</v>
      </c>
      <c r="E812" s="223" t="s">
        <v>226</v>
      </c>
      <c r="F812" s="223" t="s">
        <v>227</v>
      </c>
      <c r="G812" s="223" t="s">
        <v>231</v>
      </c>
      <c r="H812" s="223"/>
      <c r="I812" s="223"/>
      <c r="O812" s="223"/>
    </row>
    <row r="813" spans="2:20" s="222" customFormat="1" ht="18.75" customHeight="1" x14ac:dyDescent="0.25">
      <c r="C813" s="223" t="s">
        <v>107</v>
      </c>
      <c r="D813" s="223">
        <v>4.2500000000000009</v>
      </c>
      <c r="E813" s="223">
        <v>4.3333333333333339</v>
      </c>
      <c r="F813" s="223">
        <v>3.5</v>
      </c>
      <c r="G813" s="223">
        <v>3.333333333333333</v>
      </c>
      <c r="H813" s="223"/>
      <c r="I813" s="223"/>
      <c r="O813" s="223"/>
    </row>
    <row r="814" spans="2:20" s="222" customFormat="1" ht="18.75" customHeight="1" x14ac:dyDescent="0.25">
      <c r="C814" s="223" t="s">
        <v>108</v>
      </c>
      <c r="D814" s="223">
        <v>3.9411764705882355</v>
      </c>
      <c r="E814" s="223">
        <v>4.1764705882352944</v>
      </c>
      <c r="F814" s="223">
        <v>4.4117647058823541</v>
      </c>
      <c r="G814" s="223">
        <v>3.8235294117647065</v>
      </c>
      <c r="H814" s="223"/>
      <c r="I814" s="223"/>
      <c r="O814" s="223"/>
    </row>
    <row r="815" spans="2:20" s="222" customFormat="1" ht="18.75" customHeight="1" x14ac:dyDescent="0.25">
      <c r="C815" s="223" t="s">
        <v>109</v>
      </c>
      <c r="D815" s="223">
        <v>4</v>
      </c>
      <c r="E815" s="223">
        <v>4.25</v>
      </c>
      <c r="F815" s="223">
        <v>4.25</v>
      </c>
      <c r="G815" s="223">
        <v>3.75</v>
      </c>
      <c r="H815" s="223"/>
      <c r="I815" s="223"/>
      <c r="O815" s="223"/>
    </row>
    <row r="816" spans="2:20" s="222" customFormat="1" ht="18.75" customHeight="1" x14ac:dyDescent="0.25">
      <c r="C816" s="223" t="s">
        <v>110</v>
      </c>
      <c r="D816" s="223">
        <v>3.75</v>
      </c>
      <c r="E816" s="223">
        <v>4.083333333333333</v>
      </c>
      <c r="F816" s="223">
        <v>3.7272727272727271</v>
      </c>
      <c r="G816" s="223">
        <v>3.166666666666667</v>
      </c>
      <c r="H816" s="223"/>
      <c r="I816" s="223"/>
      <c r="O816" s="223"/>
    </row>
    <row r="817" spans="3:20" s="222" customFormat="1" ht="18.75" customHeight="1" x14ac:dyDescent="0.25">
      <c r="C817" s="223"/>
      <c r="D817" s="223"/>
      <c r="E817" s="223"/>
      <c r="F817" s="223"/>
      <c r="G817" s="223"/>
      <c r="H817" s="223"/>
      <c r="I817" s="223"/>
      <c r="O817" s="223"/>
    </row>
    <row r="818" spans="3:20" s="222" customFormat="1" ht="18.75" customHeight="1" x14ac:dyDescent="0.25">
      <c r="C818" s="223"/>
      <c r="D818" s="223"/>
      <c r="E818" s="223"/>
      <c r="F818" s="223"/>
      <c r="G818" s="223"/>
      <c r="H818" s="223"/>
      <c r="I818" s="223"/>
      <c r="O818" s="223"/>
    </row>
    <row r="819" spans="3:20" s="222" customFormat="1" ht="18.75" customHeight="1" x14ac:dyDescent="0.25">
      <c r="C819" s="223"/>
      <c r="D819" s="223"/>
      <c r="E819" s="223"/>
      <c r="F819" s="223"/>
      <c r="G819" s="223"/>
      <c r="H819" s="223"/>
      <c r="I819" s="223"/>
      <c r="O819" s="223"/>
    </row>
    <row r="820" spans="3:20" ht="18.75" customHeight="1" x14ac:dyDescent="0.25">
      <c r="C820" s="201" t="s">
        <v>229</v>
      </c>
    </row>
    <row r="821" spans="3:20" s="193" customFormat="1" ht="18.75" customHeight="1" x14ac:dyDescent="0.25"/>
    <row r="822" spans="3:20" s="193" customFormat="1" ht="18.75" customHeight="1" x14ac:dyDescent="0.25">
      <c r="C822" s="258"/>
      <c r="D822" s="261" t="s">
        <v>230</v>
      </c>
      <c r="E822" s="262"/>
      <c r="F822" s="262"/>
      <c r="G822" s="262"/>
      <c r="H822" s="262"/>
      <c r="I822" s="262"/>
      <c r="J822" s="262"/>
      <c r="K822" s="262"/>
      <c r="L822" s="262"/>
      <c r="M822" s="262"/>
      <c r="N822" s="262"/>
      <c r="O822" s="262"/>
      <c r="P822" s="262"/>
      <c r="Q822" s="262"/>
      <c r="R822" s="262"/>
      <c r="S822" s="262"/>
      <c r="T822" s="263"/>
    </row>
    <row r="823" spans="3:20" s="193" customFormat="1" ht="18.75" customHeight="1" x14ac:dyDescent="0.25">
      <c r="C823" s="259"/>
      <c r="D823" s="264" t="s">
        <v>186</v>
      </c>
      <c r="E823" s="265"/>
      <c r="F823" s="265"/>
      <c r="G823" s="265"/>
      <c r="H823" s="265"/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6"/>
    </row>
    <row r="824" spans="3:20" s="193" customFormat="1" ht="18.75" customHeight="1" x14ac:dyDescent="0.25">
      <c r="C824" s="259"/>
      <c r="D824" s="267">
        <v>1</v>
      </c>
      <c r="E824" s="268"/>
      <c r="F824" s="267">
        <v>2</v>
      </c>
      <c r="G824" s="268"/>
      <c r="H824" s="267">
        <v>3</v>
      </c>
      <c r="I824" s="268"/>
      <c r="J824" s="267">
        <v>4</v>
      </c>
      <c r="K824" s="268"/>
      <c r="L824" s="267">
        <v>5</v>
      </c>
      <c r="M824" s="268"/>
      <c r="N824" s="267" t="s">
        <v>42</v>
      </c>
      <c r="O824" s="268"/>
      <c r="P824" s="267" t="s">
        <v>187</v>
      </c>
      <c r="Q824" s="268"/>
      <c r="R824" s="269" t="s">
        <v>118</v>
      </c>
      <c r="S824" s="269" t="s">
        <v>183</v>
      </c>
      <c r="T824" s="269" t="s">
        <v>184</v>
      </c>
    </row>
    <row r="825" spans="3:20" s="193" customFormat="1" ht="18.75" customHeight="1" x14ac:dyDescent="0.25">
      <c r="C825" s="260"/>
      <c r="D825" s="206" t="s">
        <v>1</v>
      </c>
      <c r="E825" s="206" t="s">
        <v>7</v>
      </c>
      <c r="F825" s="206" t="s">
        <v>1</v>
      </c>
      <c r="G825" s="206" t="s">
        <v>7</v>
      </c>
      <c r="H825" s="206" t="s">
        <v>1</v>
      </c>
      <c r="I825" s="206" t="s">
        <v>7</v>
      </c>
      <c r="J825" s="206" t="s">
        <v>1</v>
      </c>
      <c r="K825" s="206" t="s">
        <v>7</v>
      </c>
      <c r="L825" s="206" t="s">
        <v>1</v>
      </c>
      <c r="M825" s="206" t="s">
        <v>7</v>
      </c>
      <c r="N825" s="206" t="s">
        <v>1</v>
      </c>
      <c r="O825" s="206" t="s">
        <v>7</v>
      </c>
      <c r="P825" s="206" t="s">
        <v>1</v>
      </c>
      <c r="Q825" s="206" t="s">
        <v>7</v>
      </c>
      <c r="R825" s="270"/>
      <c r="S825" s="270"/>
      <c r="T825" s="270"/>
    </row>
    <row r="826" spans="3:20" s="193" customFormat="1" ht="36" customHeight="1" x14ac:dyDescent="0.25">
      <c r="C826" s="162" t="str">
        <f>'Fitxa Tècnica'!$D$21</f>
        <v>GRAU EN ELECTRÒNICA INDUSTRIAL I AUTOMÀTICA</v>
      </c>
      <c r="D826" s="207">
        <v>0</v>
      </c>
      <c r="E826" s="159">
        <f>D826/$R826</f>
        <v>0</v>
      </c>
      <c r="F826" s="212">
        <v>0</v>
      </c>
      <c r="G826" s="159">
        <f>F826/$R826</f>
        <v>0</v>
      </c>
      <c r="H826" s="207">
        <v>2</v>
      </c>
      <c r="I826" s="159">
        <f>H826/$R826</f>
        <v>0.16666666666666666</v>
      </c>
      <c r="J826" s="207">
        <v>8</v>
      </c>
      <c r="K826" s="159">
        <f>J826/$R826</f>
        <v>0.66666666666666663</v>
      </c>
      <c r="L826" s="207">
        <v>2</v>
      </c>
      <c r="M826" s="159">
        <f>L826/$R826</f>
        <v>0.16666666666666666</v>
      </c>
      <c r="N826" s="207">
        <v>0</v>
      </c>
      <c r="O826" s="159">
        <f>N826/$R826</f>
        <v>0</v>
      </c>
      <c r="P826" s="207">
        <v>0</v>
      </c>
      <c r="Q826" s="159">
        <f>P826/$R826</f>
        <v>0</v>
      </c>
      <c r="R826" s="212">
        <f>SUM(P826,N826,L826,J826,H826,F826,D826)</f>
        <v>12</v>
      </c>
      <c r="S826" s="208">
        <v>3.9999999999999996</v>
      </c>
      <c r="T826" s="208">
        <v>0.60302268915552715</v>
      </c>
    </row>
    <row r="827" spans="3:20" s="193" customFormat="1" ht="36" customHeight="1" x14ac:dyDescent="0.25">
      <c r="C827" s="162" t="str">
        <f>'Fitxa Tècnica'!$D$22</f>
        <v>GRAU EN ENGINYERIA DE DISSENY INDUSTRIAL I DESENVOLUPAMENT DEL PRODUCTE</v>
      </c>
      <c r="D827" s="207">
        <v>0</v>
      </c>
      <c r="E827" s="159">
        <f>D827/$R827</f>
        <v>0</v>
      </c>
      <c r="F827" s="212">
        <v>0</v>
      </c>
      <c r="G827" s="159">
        <f>F827/$R827</f>
        <v>0</v>
      </c>
      <c r="H827" s="207">
        <v>5</v>
      </c>
      <c r="I827" s="159">
        <f>H827/$R827</f>
        <v>0.29411764705882354</v>
      </c>
      <c r="J827" s="207">
        <v>9</v>
      </c>
      <c r="K827" s="159">
        <f>J827/$R827</f>
        <v>0.52941176470588236</v>
      </c>
      <c r="L827" s="207">
        <v>3</v>
      </c>
      <c r="M827" s="159">
        <f>L827/$R827</f>
        <v>0.17647058823529413</v>
      </c>
      <c r="N827" s="207">
        <v>0</v>
      </c>
      <c r="O827" s="159">
        <f>N827/$R827</f>
        <v>0</v>
      </c>
      <c r="P827" s="207">
        <v>0</v>
      </c>
      <c r="Q827" s="159">
        <f>P827/$R827</f>
        <v>0</v>
      </c>
      <c r="R827" s="212">
        <f t="shared" ref="R827:R829" si="124">SUM(P827,N827,L827,J827,H827,F827,D827)</f>
        <v>17</v>
      </c>
      <c r="S827" s="208">
        <v>3.8823529411764706</v>
      </c>
      <c r="T827" s="208">
        <v>0.69663054601923602</v>
      </c>
    </row>
    <row r="828" spans="3:20" s="193" customFormat="1" ht="36" customHeight="1" x14ac:dyDescent="0.25">
      <c r="C828" s="162" t="str">
        <f>'Fitxa Tècnica'!$D$23</f>
        <v>GRAU EN ENGINYERIA ELÈCTRICA</v>
      </c>
      <c r="D828" s="207">
        <v>0</v>
      </c>
      <c r="E828" s="159">
        <f>D828/$R828</f>
        <v>0</v>
      </c>
      <c r="F828" s="212">
        <v>0</v>
      </c>
      <c r="G828" s="159">
        <f>F828/$R828</f>
        <v>0</v>
      </c>
      <c r="H828" s="207">
        <v>0</v>
      </c>
      <c r="I828" s="159">
        <f>H828/$R828</f>
        <v>0</v>
      </c>
      <c r="J828" s="207">
        <v>3</v>
      </c>
      <c r="K828" s="159">
        <f>J828/$R828</f>
        <v>0.75</v>
      </c>
      <c r="L828" s="207">
        <v>1</v>
      </c>
      <c r="M828" s="159">
        <f>L828/$R828</f>
        <v>0.25</v>
      </c>
      <c r="N828" s="207">
        <v>0</v>
      </c>
      <c r="O828" s="159">
        <f>N828/$R828</f>
        <v>0</v>
      </c>
      <c r="P828" s="207">
        <v>0</v>
      </c>
      <c r="Q828" s="159">
        <f>P828/$R828</f>
        <v>0</v>
      </c>
      <c r="R828" s="212">
        <f t="shared" si="124"/>
        <v>4</v>
      </c>
      <c r="S828" s="208">
        <v>4.25</v>
      </c>
      <c r="T828" s="208">
        <v>0.5</v>
      </c>
    </row>
    <row r="829" spans="3:20" s="193" customFormat="1" ht="36" customHeight="1" x14ac:dyDescent="0.25">
      <c r="C829" s="163" t="str">
        <f>'Fitxa Tècnica'!$D$24</f>
        <v>GRAU EN ENGINYERIA MECÀNICA</v>
      </c>
      <c r="D829" s="207">
        <v>0</v>
      </c>
      <c r="E829" s="159">
        <f>D829/$R829</f>
        <v>0</v>
      </c>
      <c r="F829" s="212">
        <v>0</v>
      </c>
      <c r="G829" s="159">
        <f>F829/$R829</f>
        <v>0</v>
      </c>
      <c r="H829" s="207">
        <v>3</v>
      </c>
      <c r="I829" s="159">
        <f>H829/$R829</f>
        <v>0.25</v>
      </c>
      <c r="J829" s="207">
        <v>9</v>
      </c>
      <c r="K829" s="159">
        <f>J829/$R829</f>
        <v>0.75</v>
      </c>
      <c r="L829" s="207">
        <v>0</v>
      </c>
      <c r="M829" s="159">
        <f>L829/$R829</f>
        <v>0</v>
      </c>
      <c r="N829" s="207">
        <v>0</v>
      </c>
      <c r="O829" s="159">
        <f>N829/$R829</f>
        <v>0</v>
      </c>
      <c r="P829" s="207">
        <v>0</v>
      </c>
      <c r="Q829" s="159">
        <f>P829/$R829</f>
        <v>0</v>
      </c>
      <c r="R829" s="212">
        <f t="shared" si="124"/>
        <v>12</v>
      </c>
      <c r="S829" s="208">
        <v>3.7499999999999996</v>
      </c>
      <c r="T829" s="208">
        <v>0.45226701686664544</v>
      </c>
    </row>
    <row r="830" spans="3:20" s="193" customFormat="1" ht="5.25" customHeight="1" x14ac:dyDescent="0.25">
      <c r="C830" s="199"/>
      <c r="D830" s="209"/>
      <c r="E830" s="209"/>
      <c r="F830" s="209"/>
      <c r="G830" s="210"/>
      <c r="H830" s="211"/>
      <c r="I830" s="209"/>
      <c r="J830" s="210"/>
      <c r="K830" s="210"/>
      <c r="L830" s="211"/>
      <c r="M830" s="209"/>
      <c r="N830" s="211"/>
      <c r="O830" s="209"/>
      <c r="P830" s="211"/>
      <c r="Q830" s="209"/>
      <c r="R830" s="209"/>
      <c r="S830" s="210"/>
      <c r="T830" s="209"/>
    </row>
    <row r="831" spans="3:20" s="193" customFormat="1" ht="18.75" customHeight="1" x14ac:dyDescent="0.25">
      <c r="C831" s="163" t="s">
        <v>85</v>
      </c>
      <c r="D831" s="155">
        <f>SUM(D826:D829)</f>
        <v>0</v>
      </c>
      <c r="E831" s="160">
        <f>D831/$R831</f>
        <v>0</v>
      </c>
      <c r="F831" s="155">
        <f>SUM(F826:F829)</f>
        <v>0</v>
      </c>
      <c r="G831" s="160">
        <f>F831/$R831</f>
        <v>0</v>
      </c>
      <c r="H831" s="155">
        <f>SUM(H826:H829)</f>
        <v>10</v>
      </c>
      <c r="I831" s="160">
        <f>H831/$R831</f>
        <v>0.22222222222222221</v>
      </c>
      <c r="J831" s="155">
        <f>SUM(J826:J829)</f>
        <v>29</v>
      </c>
      <c r="K831" s="160">
        <f>J831/$R831</f>
        <v>0.64444444444444449</v>
      </c>
      <c r="L831" s="155">
        <f>SUM(L826:L829)</f>
        <v>6</v>
      </c>
      <c r="M831" s="160">
        <f>L831/$R831</f>
        <v>0.13333333333333333</v>
      </c>
      <c r="N831" s="155">
        <f>SUM(N826:N829)</f>
        <v>0</v>
      </c>
      <c r="O831" s="160">
        <f>N831/$R831</f>
        <v>0</v>
      </c>
      <c r="P831" s="155">
        <f>SUM(P826:P829)</f>
        <v>0</v>
      </c>
      <c r="Q831" s="160">
        <f>P831/$R831</f>
        <v>0</v>
      </c>
      <c r="R831" s="156">
        <f>SUM(R826:R829)</f>
        <v>45</v>
      </c>
      <c r="S831" s="213">
        <v>3.9111111111111114</v>
      </c>
      <c r="T831" s="214">
        <v>0.59628479399994383</v>
      </c>
    </row>
    <row r="832" spans="3:20" s="193" customFormat="1" ht="18.75" customHeight="1" x14ac:dyDescent="0.25"/>
    <row r="833" spans="2:20" s="193" customFormat="1" ht="18.75" customHeight="1" x14ac:dyDescent="0.25">
      <c r="C833" s="258"/>
      <c r="D833" s="261" t="s">
        <v>228</v>
      </c>
      <c r="E833" s="262"/>
      <c r="F833" s="262"/>
      <c r="G833" s="262"/>
      <c r="H833" s="262"/>
      <c r="I833" s="262"/>
      <c r="J833" s="262"/>
      <c r="K833" s="262"/>
      <c r="L833" s="262"/>
      <c r="M833" s="262"/>
      <c r="N833" s="262"/>
      <c r="O833" s="262"/>
      <c r="P833" s="262"/>
      <c r="Q833" s="262"/>
      <c r="R833" s="262"/>
      <c r="S833" s="262"/>
      <c r="T833" s="263"/>
    </row>
    <row r="834" spans="2:20" s="193" customFormat="1" ht="18.75" customHeight="1" x14ac:dyDescent="0.25">
      <c r="C834" s="259"/>
      <c r="D834" s="264" t="s">
        <v>186</v>
      </c>
      <c r="E834" s="265"/>
      <c r="F834" s="265"/>
      <c r="G834" s="265"/>
      <c r="H834" s="265"/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6"/>
    </row>
    <row r="835" spans="2:20" s="193" customFormat="1" ht="18.75" customHeight="1" x14ac:dyDescent="0.25">
      <c r="C835" s="259"/>
      <c r="D835" s="267">
        <v>1</v>
      </c>
      <c r="E835" s="268"/>
      <c r="F835" s="267">
        <v>2</v>
      </c>
      <c r="G835" s="268"/>
      <c r="H835" s="267">
        <v>3</v>
      </c>
      <c r="I835" s="268"/>
      <c r="J835" s="267">
        <v>4</v>
      </c>
      <c r="K835" s="268"/>
      <c r="L835" s="267">
        <v>5</v>
      </c>
      <c r="M835" s="268"/>
      <c r="N835" s="267" t="s">
        <v>42</v>
      </c>
      <c r="O835" s="268"/>
      <c r="P835" s="267" t="s">
        <v>187</v>
      </c>
      <c r="Q835" s="268"/>
      <c r="R835" s="269" t="s">
        <v>118</v>
      </c>
      <c r="S835" s="269" t="s">
        <v>183</v>
      </c>
      <c r="T835" s="269" t="s">
        <v>184</v>
      </c>
    </row>
    <row r="836" spans="2:20" s="193" customFormat="1" ht="18.75" customHeight="1" x14ac:dyDescent="0.25">
      <c r="C836" s="260"/>
      <c r="D836" s="206" t="s">
        <v>1</v>
      </c>
      <c r="E836" s="206" t="s">
        <v>7</v>
      </c>
      <c r="F836" s="206" t="s">
        <v>1</v>
      </c>
      <c r="G836" s="206" t="s">
        <v>7</v>
      </c>
      <c r="H836" s="206" t="s">
        <v>1</v>
      </c>
      <c r="I836" s="206" t="s">
        <v>7</v>
      </c>
      <c r="J836" s="206" t="s">
        <v>1</v>
      </c>
      <c r="K836" s="206" t="s">
        <v>7</v>
      </c>
      <c r="L836" s="206" t="s">
        <v>1</v>
      </c>
      <c r="M836" s="206" t="s">
        <v>7</v>
      </c>
      <c r="N836" s="206" t="s">
        <v>1</v>
      </c>
      <c r="O836" s="206" t="s">
        <v>7</v>
      </c>
      <c r="P836" s="206" t="s">
        <v>1</v>
      </c>
      <c r="Q836" s="206" t="s">
        <v>7</v>
      </c>
      <c r="R836" s="270"/>
      <c r="S836" s="270"/>
      <c r="T836" s="270"/>
    </row>
    <row r="837" spans="2:20" s="193" customFormat="1" ht="36" customHeight="1" x14ac:dyDescent="0.25">
      <c r="C837" s="162" t="str">
        <f>'Fitxa Tècnica'!$D$21</f>
        <v>GRAU EN ELECTRÒNICA INDUSTRIAL I AUTOMÀTICA</v>
      </c>
      <c r="D837" s="207">
        <v>0</v>
      </c>
      <c r="E837" s="159">
        <f>D837/$R837</f>
        <v>0</v>
      </c>
      <c r="F837" s="212">
        <v>1</v>
      </c>
      <c r="G837" s="159">
        <f>F837/$R837</f>
        <v>8.3333333333333329E-2</v>
      </c>
      <c r="H837" s="207">
        <v>1</v>
      </c>
      <c r="I837" s="159">
        <f>H837/$R837</f>
        <v>8.3333333333333329E-2</v>
      </c>
      <c r="J837" s="207">
        <v>7</v>
      </c>
      <c r="K837" s="159">
        <f>J837/$R837</f>
        <v>0.58333333333333337</v>
      </c>
      <c r="L837" s="207">
        <v>2</v>
      </c>
      <c r="M837" s="159">
        <f>L837/$R837</f>
        <v>0.16666666666666666</v>
      </c>
      <c r="N837" s="207">
        <v>1</v>
      </c>
      <c r="O837" s="159">
        <f>N837/$R837</f>
        <v>8.3333333333333329E-2</v>
      </c>
      <c r="P837" s="207">
        <v>0</v>
      </c>
      <c r="Q837" s="159">
        <f>P837/$R837</f>
        <v>0</v>
      </c>
      <c r="R837" s="212">
        <f>SUM(P837,N837,L837,J837,H837,F837,D837)</f>
        <v>12</v>
      </c>
      <c r="S837" s="208">
        <v>3.9090909090909092</v>
      </c>
      <c r="T837" s="208">
        <v>0.83120941459363351</v>
      </c>
    </row>
    <row r="838" spans="2:20" s="193" customFormat="1" ht="36" customHeight="1" x14ac:dyDescent="0.25">
      <c r="C838" s="162" t="str">
        <f>'Fitxa Tècnica'!$D$22</f>
        <v>GRAU EN ENGINYERIA DE DISSENY INDUSTRIAL I DESENVOLUPAMENT DEL PRODUCTE</v>
      </c>
      <c r="D838" s="207">
        <v>0</v>
      </c>
      <c r="E838" s="159">
        <f>D838/$R838</f>
        <v>0</v>
      </c>
      <c r="F838" s="212">
        <v>1</v>
      </c>
      <c r="G838" s="159">
        <f>F838/$R838</f>
        <v>5.8823529411764705E-2</v>
      </c>
      <c r="H838" s="207">
        <v>7</v>
      </c>
      <c r="I838" s="159">
        <f>H838/$R838</f>
        <v>0.41176470588235292</v>
      </c>
      <c r="J838" s="207">
        <v>6</v>
      </c>
      <c r="K838" s="159">
        <f>J838/$R838</f>
        <v>0.35294117647058826</v>
      </c>
      <c r="L838" s="207">
        <v>3</v>
      </c>
      <c r="M838" s="159">
        <f>L838/$R838</f>
        <v>0.17647058823529413</v>
      </c>
      <c r="N838" s="207">
        <v>0</v>
      </c>
      <c r="O838" s="159">
        <f>N838/$R838</f>
        <v>0</v>
      </c>
      <c r="P838" s="207">
        <v>0</v>
      </c>
      <c r="Q838" s="159">
        <f>P838/$R838</f>
        <v>0</v>
      </c>
      <c r="R838" s="212">
        <f t="shared" ref="R838:R840" si="125">SUM(P838,N838,L838,J838,H838,F838,D838)</f>
        <v>17</v>
      </c>
      <c r="S838" s="208">
        <v>3.6470588235294117</v>
      </c>
      <c r="T838" s="208">
        <v>0.86176972494021242</v>
      </c>
    </row>
    <row r="839" spans="2:20" s="193" customFormat="1" ht="36" customHeight="1" x14ac:dyDescent="0.25">
      <c r="C839" s="162" t="str">
        <f>'Fitxa Tècnica'!$D$23</f>
        <v>GRAU EN ENGINYERIA ELÈCTRICA</v>
      </c>
      <c r="D839" s="207">
        <v>0</v>
      </c>
      <c r="E839" s="159">
        <f>D839/$R839</f>
        <v>0</v>
      </c>
      <c r="F839" s="212">
        <v>0</v>
      </c>
      <c r="G839" s="159">
        <f>F839/$R839</f>
        <v>0</v>
      </c>
      <c r="H839" s="207">
        <v>1</v>
      </c>
      <c r="I839" s="159">
        <f>H839/$R839</f>
        <v>0.25</v>
      </c>
      <c r="J839" s="207">
        <v>2</v>
      </c>
      <c r="K839" s="159">
        <f>J839/$R839</f>
        <v>0.5</v>
      </c>
      <c r="L839" s="207">
        <v>1</v>
      </c>
      <c r="M839" s="159">
        <f>L839/$R839</f>
        <v>0.25</v>
      </c>
      <c r="N839" s="207">
        <v>0</v>
      </c>
      <c r="O839" s="159">
        <f>N839/$R839</f>
        <v>0</v>
      </c>
      <c r="P839" s="207">
        <v>0</v>
      </c>
      <c r="Q839" s="159">
        <f>P839/$R839</f>
        <v>0</v>
      </c>
      <c r="R839" s="212">
        <f t="shared" si="125"/>
        <v>4</v>
      </c>
      <c r="S839" s="208">
        <v>4</v>
      </c>
      <c r="T839" s="208">
        <v>0.81649658092772592</v>
      </c>
    </row>
    <row r="840" spans="2:20" s="193" customFormat="1" ht="36" customHeight="1" x14ac:dyDescent="0.25">
      <c r="C840" s="163" t="str">
        <f>'Fitxa Tècnica'!$D$24</f>
        <v>GRAU EN ENGINYERIA MECÀNICA</v>
      </c>
      <c r="D840" s="207">
        <v>0</v>
      </c>
      <c r="E840" s="159">
        <f>D840/$R840</f>
        <v>0</v>
      </c>
      <c r="F840" s="212">
        <v>1</v>
      </c>
      <c r="G840" s="159">
        <f>F840/$R840</f>
        <v>8.3333333333333329E-2</v>
      </c>
      <c r="H840" s="207">
        <v>5</v>
      </c>
      <c r="I840" s="159">
        <f>H840/$R840</f>
        <v>0.41666666666666669</v>
      </c>
      <c r="J840" s="207">
        <v>4</v>
      </c>
      <c r="K840" s="159">
        <f>J840/$R840</f>
        <v>0.33333333333333331</v>
      </c>
      <c r="L840" s="207">
        <v>2</v>
      </c>
      <c r="M840" s="159">
        <f>L840/$R840</f>
        <v>0.16666666666666666</v>
      </c>
      <c r="N840" s="207">
        <v>0</v>
      </c>
      <c r="O840" s="159">
        <f>N840/$R840</f>
        <v>0</v>
      </c>
      <c r="P840" s="207">
        <v>0</v>
      </c>
      <c r="Q840" s="159">
        <f>P840/$R840</f>
        <v>0</v>
      </c>
      <c r="R840" s="212">
        <f t="shared" si="125"/>
        <v>12</v>
      </c>
      <c r="S840" s="208">
        <v>3.583333333333333</v>
      </c>
      <c r="T840" s="208">
        <v>0.90033663737851999</v>
      </c>
    </row>
    <row r="841" spans="2:20" s="193" customFormat="1" ht="5.25" customHeight="1" x14ac:dyDescent="0.25">
      <c r="C841" s="199"/>
      <c r="D841" s="209"/>
      <c r="E841" s="209"/>
      <c r="F841" s="209"/>
      <c r="G841" s="210"/>
      <c r="H841" s="211"/>
      <c r="I841" s="209"/>
      <c r="J841" s="210"/>
      <c r="K841" s="210"/>
      <c r="L841" s="211"/>
      <c r="M841" s="209"/>
      <c r="N841" s="211"/>
      <c r="O841" s="209"/>
      <c r="P841" s="211"/>
      <c r="Q841" s="209"/>
      <c r="R841" s="209"/>
      <c r="S841" s="210"/>
      <c r="T841" s="209"/>
    </row>
    <row r="842" spans="2:20" s="193" customFormat="1" ht="18.75" customHeight="1" x14ac:dyDescent="0.25">
      <c r="C842" s="163" t="s">
        <v>85</v>
      </c>
      <c r="D842" s="155">
        <f>SUM(D837:D840)</f>
        <v>0</v>
      </c>
      <c r="E842" s="160">
        <f>D842/$R842</f>
        <v>0</v>
      </c>
      <c r="F842" s="155">
        <f>SUM(F837:F840)</f>
        <v>3</v>
      </c>
      <c r="G842" s="160">
        <f>F842/$R842</f>
        <v>6.6666666666666666E-2</v>
      </c>
      <c r="H842" s="155">
        <f>SUM(H837:H840)</f>
        <v>14</v>
      </c>
      <c r="I842" s="160">
        <f>H842/$R842</f>
        <v>0.31111111111111112</v>
      </c>
      <c r="J842" s="155">
        <f>SUM(J837:J840)</f>
        <v>19</v>
      </c>
      <c r="K842" s="160">
        <f>J842/$R842</f>
        <v>0.42222222222222222</v>
      </c>
      <c r="L842" s="155">
        <f>SUM(L837:L840)</f>
        <v>8</v>
      </c>
      <c r="M842" s="160">
        <f>L842/$R842</f>
        <v>0.17777777777777778</v>
      </c>
      <c r="N842" s="155">
        <f>SUM(N837:N840)</f>
        <v>1</v>
      </c>
      <c r="O842" s="160">
        <f>N842/$R842</f>
        <v>2.2222222222222223E-2</v>
      </c>
      <c r="P842" s="155">
        <f>SUM(P837:P840)</f>
        <v>0</v>
      </c>
      <c r="Q842" s="160">
        <f>P842/$R842</f>
        <v>0</v>
      </c>
      <c r="R842" s="156">
        <f>SUM(R837:R840)</f>
        <v>45</v>
      </c>
      <c r="S842" s="213">
        <v>3.7272727272727266</v>
      </c>
      <c r="T842" s="214">
        <v>0.8453329153910617</v>
      </c>
    </row>
    <row r="844" spans="2:20" s="222" customFormat="1" ht="18.75" customHeight="1" x14ac:dyDescent="0.25">
      <c r="B844" s="223"/>
      <c r="O844" s="223"/>
    </row>
    <row r="845" spans="2:20" s="222" customFormat="1" ht="18.75" customHeight="1" x14ac:dyDescent="0.25">
      <c r="C845" s="223"/>
      <c r="D845" s="223"/>
      <c r="E845" s="223"/>
      <c r="F845" s="223"/>
      <c r="G845" s="223"/>
      <c r="H845" s="223"/>
      <c r="I845" s="223"/>
      <c r="O845" s="223"/>
    </row>
    <row r="846" spans="2:20" s="222" customFormat="1" ht="18.75" customHeight="1" x14ac:dyDescent="0.25">
      <c r="C846" s="223"/>
      <c r="D846" s="223"/>
      <c r="E846" s="223"/>
      <c r="F846" s="223"/>
      <c r="G846" s="223"/>
      <c r="H846" s="223"/>
      <c r="I846" s="223"/>
      <c r="O846" s="223"/>
    </row>
    <row r="847" spans="2:20" s="222" customFormat="1" ht="18.75" customHeight="1" x14ac:dyDescent="0.25">
      <c r="C847" s="223"/>
      <c r="D847" s="223" t="s">
        <v>230</v>
      </c>
      <c r="E847" s="223" t="s">
        <v>228</v>
      </c>
      <c r="F847" s="223"/>
      <c r="G847" s="223"/>
      <c r="H847" s="223"/>
      <c r="I847" s="223"/>
      <c r="O847" s="223"/>
    </row>
    <row r="848" spans="2:20" s="222" customFormat="1" ht="18.75" customHeight="1" x14ac:dyDescent="0.25">
      <c r="C848" s="223" t="s">
        <v>107</v>
      </c>
      <c r="D848" s="223">
        <v>3.9999999999999996</v>
      </c>
      <c r="E848" s="223">
        <v>3.9090909090909092</v>
      </c>
      <c r="F848" s="223"/>
      <c r="G848" s="223"/>
      <c r="H848" s="223"/>
      <c r="I848" s="223"/>
      <c r="O848" s="223"/>
    </row>
    <row r="849" spans="3:15" s="222" customFormat="1" ht="18.75" customHeight="1" x14ac:dyDescent="0.25">
      <c r="C849" s="223" t="s">
        <v>108</v>
      </c>
      <c r="D849" s="223">
        <v>3.8823529411764706</v>
      </c>
      <c r="E849" s="223">
        <v>3.6470588235294117</v>
      </c>
      <c r="F849" s="223"/>
      <c r="G849" s="223"/>
      <c r="H849" s="223"/>
      <c r="I849" s="223"/>
      <c r="O849" s="223"/>
    </row>
    <row r="850" spans="3:15" s="222" customFormat="1" ht="18.75" customHeight="1" x14ac:dyDescent="0.25">
      <c r="C850" s="223" t="s">
        <v>109</v>
      </c>
      <c r="D850" s="223">
        <v>4.25</v>
      </c>
      <c r="E850" s="223">
        <v>4</v>
      </c>
      <c r="F850" s="223"/>
      <c r="G850" s="223"/>
      <c r="H850" s="223"/>
      <c r="I850" s="223"/>
      <c r="O850" s="223"/>
    </row>
    <row r="851" spans="3:15" s="222" customFormat="1" ht="18.75" customHeight="1" x14ac:dyDescent="0.25">
      <c r="C851" s="223" t="s">
        <v>110</v>
      </c>
      <c r="D851" s="223">
        <v>3.7499999999999996</v>
      </c>
      <c r="E851" s="223">
        <v>3.583333333333333</v>
      </c>
      <c r="F851" s="223"/>
      <c r="G851" s="223"/>
      <c r="H851" s="223"/>
      <c r="I851" s="223"/>
      <c r="O851" s="223"/>
    </row>
    <row r="852" spans="3:15" s="222" customFormat="1" ht="18.75" customHeight="1" x14ac:dyDescent="0.25">
      <c r="C852" s="223"/>
      <c r="D852" s="223"/>
      <c r="E852" s="223"/>
      <c r="F852" s="223"/>
      <c r="G852" s="223"/>
      <c r="H852" s="223"/>
      <c r="I852" s="223"/>
      <c r="O852" s="223"/>
    </row>
    <row r="853" spans="3:15" s="193" customFormat="1" ht="18.75" customHeight="1" x14ac:dyDescent="0.25"/>
    <row r="854" spans="3:15" s="193" customFormat="1" ht="18.75" customHeight="1" x14ac:dyDescent="0.25"/>
    <row r="855" spans="3:15" s="193" customFormat="1" ht="18.75" customHeight="1" x14ac:dyDescent="0.25"/>
    <row r="856" spans="3:15" s="193" customFormat="1" ht="18.75" customHeight="1" x14ac:dyDescent="0.25"/>
    <row r="857" spans="3:15" s="193" customFormat="1" ht="18.75" customHeight="1" x14ac:dyDescent="0.25"/>
    <row r="858" spans="3:15" s="193" customFormat="1" ht="18.75" customHeight="1" x14ac:dyDescent="0.25"/>
    <row r="859" spans="3:15" s="193" customFormat="1" ht="18.75" customHeight="1" x14ac:dyDescent="0.25"/>
    <row r="860" spans="3:15" s="193" customFormat="1" ht="18.75" customHeight="1" x14ac:dyDescent="0.25"/>
    <row r="861" spans="3:15" s="193" customFormat="1" ht="18.75" customHeight="1" x14ac:dyDescent="0.25"/>
    <row r="862" spans="3:15" s="193" customFormat="1" ht="18.75" customHeight="1" x14ac:dyDescent="0.25"/>
    <row r="863" spans="3:15" s="193" customFormat="1" ht="18.75" customHeight="1" x14ac:dyDescent="0.25"/>
    <row r="864" spans="3:15" s="193" customFormat="1" ht="18.75" customHeight="1" x14ac:dyDescent="0.25"/>
    <row r="865" spans="3:20" s="193" customFormat="1" ht="18.75" customHeight="1" x14ac:dyDescent="0.25"/>
    <row r="866" spans="3:20" ht="18.75" customHeight="1" x14ac:dyDescent="0.25">
      <c r="C866" s="201" t="s">
        <v>232</v>
      </c>
    </row>
    <row r="868" spans="3:20" s="193" customFormat="1" ht="18.75" customHeight="1" x14ac:dyDescent="0.25">
      <c r="C868" s="258"/>
      <c r="D868" s="261" t="s">
        <v>233</v>
      </c>
      <c r="E868" s="262"/>
      <c r="F868" s="262"/>
      <c r="G868" s="262"/>
      <c r="H868" s="262"/>
      <c r="I868" s="262"/>
      <c r="J868" s="262"/>
      <c r="K868" s="262"/>
      <c r="L868" s="262"/>
      <c r="M868" s="262"/>
      <c r="N868" s="262"/>
      <c r="O868" s="262"/>
      <c r="P868" s="262"/>
      <c r="Q868" s="262"/>
      <c r="R868" s="262"/>
      <c r="S868" s="262"/>
      <c r="T868" s="263"/>
    </row>
    <row r="869" spans="3:20" s="193" customFormat="1" ht="18.75" customHeight="1" x14ac:dyDescent="0.25">
      <c r="C869" s="259"/>
      <c r="D869" s="264" t="s">
        <v>186</v>
      </c>
      <c r="E869" s="265"/>
      <c r="F869" s="265"/>
      <c r="G869" s="265"/>
      <c r="H869" s="265"/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6"/>
    </row>
    <row r="870" spans="3:20" s="193" customFormat="1" ht="18.75" customHeight="1" x14ac:dyDescent="0.25">
      <c r="C870" s="259"/>
      <c r="D870" s="267">
        <v>1</v>
      </c>
      <c r="E870" s="268"/>
      <c r="F870" s="267">
        <v>2</v>
      </c>
      <c r="G870" s="268"/>
      <c r="H870" s="267">
        <v>3</v>
      </c>
      <c r="I870" s="268"/>
      <c r="J870" s="267">
        <v>4</v>
      </c>
      <c r="K870" s="268"/>
      <c r="L870" s="267">
        <v>5</v>
      </c>
      <c r="M870" s="268"/>
      <c r="N870" s="267" t="s">
        <v>42</v>
      </c>
      <c r="O870" s="268"/>
      <c r="P870" s="267" t="s">
        <v>187</v>
      </c>
      <c r="Q870" s="268"/>
      <c r="R870" s="269" t="s">
        <v>118</v>
      </c>
      <c r="S870" s="269" t="s">
        <v>183</v>
      </c>
      <c r="T870" s="269" t="s">
        <v>184</v>
      </c>
    </row>
    <row r="871" spans="3:20" s="193" customFormat="1" ht="18.75" customHeight="1" x14ac:dyDescent="0.25">
      <c r="C871" s="260"/>
      <c r="D871" s="206" t="s">
        <v>1</v>
      </c>
      <c r="E871" s="206" t="s">
        <v>7</v>
      </c>
      <c r="F871" s="206" t="s">
        <v>1</v>
      </c>
      <c r="G871" s="206" t="s">
        <v>7</v>
      </c>
      <c r="H871" s="206" t="s">
        <v>1</v>
      </c>
      <c r="I871" s="206" t="s">
        <v>7</v>
      </c>
      <c r="J871" s="206" t="s">
        <v>1</v>
      </c>
      <c r="K871" s="206" t="s">
        <v>7</v>
      </c>
      <c r="L871" s="206" t="s">
        <v>1</v>
      </c>
      <c r="M871" s="206" t="s">
        <v>7</v>
      </c>
      <c r="N871" s="206" t="s">
        <v>1</v>
      </c>
      <c r="O871" s="206" t="s">
        <v>7</v>
      </c>
      <c r="P871" s="206" t="s">
        <v>1</v>
      </c>
      <c r="Q871" s="206" t="s">
        <v>7</v>
      </c>
      <c r="R871" s="270"/>
      <c r="S871" s="270"/>
      <c r="T871" s="270"/>
    </row>
    <row r="872" spans="3:20" s="193" customFormat="1" ht="36" customHeight="1" x14ac:dyDescent="0.25">
      <c r="C872" s="162" t="str">
        <f>'Fitxa Tècnica'!$D$21</f>
        <v>GRAU EN ELECTRÒNICA INDUSTRIAL I AUTOMÀTICA</v>
      </c>
      <c r="D872" s="207">
        <v>0</v>
      </c>
      <c r="E872" s="159">
        <f>D872/$R872</f>
        <v>0</v>
      </c>
      <c r="F872" s="212">
        <v>1</v>
      </c>
      <c r="G872" s="159">
        <f>F872/$R872</f>
        <v>8.3333333333333329E-2</v>
      </c>
      <c r="H872" s="207">
        <v>2</v>
      </c>
      <c r="I872" s="159">
        <f>H872/$R872</f>
        <v>0.16666666666666666</v>
      </c>
      <c r="J872" s="207">
        <v>9</v>
      </c>
      <c r="K872" s="159">
        <f>J872/$R872</f>
        <v>0.75</v>
      </c>
      <c r="L872" s="207">
        <v>0</v>
      </c>
      <c r="M872" s="159">
        <f>L872/$R872</f>
        <v>0</v>
      </c>
      <c r="N872" s="207">
        <v>0</v>
      </c>
      <c r="O872" s="159">
        <f>N872/$R872</f>
        <v>0</v>
      </c>
      <c r="P872" s="207">
        <v>0</v>
      </c>
      <c r="Q872" s="159">
        <f>P872/$R872</f>
        <v>0</v>
      </c>
      <c r="R872" s="212">
        <f>SUM(P872,N872,L872,J872,H872,F872,D872)</f>
        <v>12</v>
      </c>
      <c r="S872" s="208">
        <v>3.6666666666666661</v>
      </c>
      <c r="T872" s="208">
        <v>0.65133894727892949</v>
      </c>
    </row>
    <row r="873" spans="3:20" s="193" customFormat="1" ht="36" customHeight="1" x14ac:dyDescent="0.25">
      <c r="C873" s="162" t="str">
        <f>'Fitxa Tècnica'!$D$22</f>
        <v>GRAU EN ENGINYERIA DE DISSENY INDUSTRIAL I DESENVOLUPAMENT DEL PRODUCTE</v>
      </c>
      <c r="D873" s="207">
        <v>0</v>
      </c>
      <c r="E873" s="159">
        <f>D873/$R873</f>
        <v>0</v>
      </c>
      <c r="F873" s="212">
        <v>0</v>
      </c>
      <c r="G873" s="159">
        <f>F873/$R873</f>
        <v>0</v>
      </c>
      <c r="H873" s="207">
        <v>0</v>
      </c>
      <c r="I873" s="159">
        <f>H873/$R873</f>
        <v>0</v>
      </c>
      <c r="J873" s="207">
        <v>7</v>
      </c>
      <c r="K873" s="159">
        <f>J873/$R873</f>
        <v>0.41176470588235292</v>
      </c>
      <c r="L873" s="207">
        <v>10</v>
      </c>
      <c r="M873" s="159">
        <f>L873/$R873</f>
        <v>0.58823529411764708</v>
      </c>
      <c r="N873" s="207">
        <v>0</v>
      </c>
      <c r="O873" s="159">
        <f>N873/$R873</f>
        <v>0</v>
      </c>
      <c r="P873" s="207">
        <v>0</v>
      </c>
      <c r="Q873" s="159">
        <f>P873/$R873</f>
        <v>0</v>
      </c>
      <c r="R873" s="212">
        <f t="shared" ref="R873:R875" si="126">SUM(P873,N873,L873,J873,H873,F873,D873)</f>
        <v>17</v>
      </c>
      <c r="S873" s="208">
        <v>4.5882352941176467</v>
      </c>
      <c r="T873" s="208">
        <v>0.50729965619589235</v>
      </c>
    </row>
    <row r="874" spans="3:20" s="193" customFormat="1" ht="36" customHeight="1" x14ac:dyDescent="0.25">
      <c r="C874" s="162" t="str">
        <f>'Fitxa Tècnica'!$D$23</f>
        <v>GRAU EN ENGINYERIA ELÈCTRICA</v>
      </c>
      <c r="D874" s="207">
        <v>0</v>
      </c>
      <c r="E874" s="159">
        <f>D874/$R874</f>
        <v>0</v>
      </c>
      <c r="F874" s="212">
        <v>0</v>
      </c>
      <c r="G874" s="159">
        <f>F874/$R874</f>
        <v>0</v>
      </c>
      <c r="H874" s="207">
        <v>0</v>
      </c>
      <c r="I874" s="159">
        <f>H874/$R874</f>
        <v>0</v>
      </c>
      <c r="J874" s="207">
        <v>2</v>
      </c>
      <c r="K874" s="159">
        <f>J874/$R874</f>
        <v>0.5</v>
      </c>
      <c r="L874" s="207">
        <v>2</v>
      </c>
      <c r="M874" s="159">
        <f>L874/$R874</f>
        <v>0.5</v>
      </c>
      <c r="N874" s="207">
        <v>0</v>
      </c>
      <c r="O874" s="159">
        <f>N874/$R874</f>
        <v>0</v>
      </c>
      <c r="P874" s="207">
        <v>0</v>
      </c>
      <c r="Q874" s="159">
        <f>P874/$R874</f>
        <v>0</v>
      </c>
      <c r="R874" s="212">
        <f t="shared" si="126"/>
        <v>4</v>
      </c>
      <c r="S874" s="208">
        <v>4.5</v>
      </c>
      <c r="T874" s="208">
        <v>0.57735026918962584</v>
      </c>
    </row>
    <row r="875" spans="3:20" s="193" customFormat="1" ht="36" customHeight="1" x14ac:dyDescent="0.25">
      <c r="C875" s="163" t="str">
        <f>'Fitxa Tècnica'!$D$24</f>
        <v>GRAU EN ENGINYERIA MECÀNICA</v>
      </c>
      <c r="D875" s="207">
        <v>0</v>
      </c>
      <c r="E875" s="159">
        <f>D875/$R875</f>
        <v>0</v>
      </c>
      <c r="F875" s="212">
        <v>1</v>
      </c>
      <c r="G875" s="159">
        <f>F875/$R875</f>
        <v>8.3333333333333329E-2</v>
      </c>
      <c r="H875" s="207">
        <v>4</v>
      </c>
      <c r="I875" s="159">
        <f>H875/$R875</f>
        <v>0.33333333333333331</v>
      </c>
      <c r="J875" s="207">
        <v>7</v>
      </c>
      <c r="K875" s="159">
        <f>J875/$R875</f>
        <v>0.58333333333333337</v>
      </c>
      <c r="L875" s="207">
        <v>0</v>
      </c>
      <c r="M875" s="159">
        <f>L875/$R875</f>
        <v>0</v>
      </c>
      <c r="N875" s="207">
        <v>0</v>
      </c>
      <c r="O875" s="159">
        <f>N875/$R875</f>
        <v>0</v>
      </c>
      <c r="P875" s="207">
        <v>0</v>
      </c>
      <c r="Q875" s="159">
        <f>P875/$R875</f>
        <v>0</v>
      </c>
      <c r="R875" s="212">
        <f t="shared" si="126"/>
        <v>12</v>
      </c>
      <c r="S875" s="208">
        <v>3.5</v>
      </c>
      <c r="T875" s="208">
        <v>0.67419986246324215</v>
      </c>
    </row>
    <row r="876" spans="3:20" s="193" customFormat="1" ht="5.25" customHeight="1" x14ac:dyDescent="0.25">
      <c r="C876" s="199"/>
      <c r="D876" s="209"/>
      <c r="E876" s="209"/>
      <c r="F876" s="209"/>
      <c r="G876" s="210"/>
      <c r="H876" s="211"/>
      <c r="I876" s="209"/>
      <c r="J876" s="210"/>
      <c r="K876" s="210"/>
      <c r="L876" s="211"/>
      <c r="M876" s="209"/>
      <c r="N876" s="211"/>
      <c r="O876" s="209"/>
      <c r="P876" s="211"/>
      <c r="Q876" s="209"/>
      <c r="R876" s="209"/>
      <c r="S876" s="210"/>
      <c r="T876" s="209"/>
    </row>
    <row r="877" spans="3:20" s="193" customFormat="1" ht="18.75" customHeight="1" x14ac:dyDescent="0.25">
      <c r="C877" s="163" t="s">
        <v>85</v>
      </c>
      <c r="D877" s="155">
        <f>SUM(D872:D875)</f>
        <v>0</v>
      </c>
      <c r="E877" s="160">
        <f>D877/$R877</f>
        <v>0</v>
      </c>
      <c r="F877" s="155">
        <f>SUM(F872:F875)</f>
        <v>2</v>
      </c>
      <c r="G877" s="160">
        <f>F877/$R877</f>
        <v>4.4444444444444446E-2</v>
      </c>
      <c r="H877" s="155">
        <f>SUM(H872:H875)</f>
        <v>6</v>
      </c>
      <c r="I877" s="160">
        <f>H877/$R877</f>
        <v>0.13333333333333333</v>
      </c>
      <c r="J877" s="155">
        <f>SUM(J872:J875)</f>
        <v>25</v>
      </c>
      <c r="K877" s="160">
        <f>J877/$R877</f>
        <v>0.55555555555555558</v>
      </c>
      <c r="L877" s="155">
        <f>SUM(L872:L875)</f>
        <v>12</v>
      </c>
      <c r="M877" s="160">
        <f>L877/$R877</f>
        <v>0.26666666666666666</v>
      </c>
      <c r="N877" s="155">
        <f>SUM(N872:N875)</f>
        <v>0</v>
      </c>
      <c r="O877" s="160">
        <f>N877/$R877</f>
        <v>0</v>
      </c>
      <c r="P877" s="155">
        <f>SUM(P872:P875)</f>
        <v>0</v>
      </c>
      <c r="Q877" s="160">
        <f>P877/$R877</f>
        <v>0</v>
      </c>
      <c r="R877" s="156">
        <f>SUM(R872:R875)</f>
        <v>45</v>
      </c>
      <c r="S877" s="213">
        <v>4.0444444444444443</v>
      </c>
      <c r="T877" s="214">
        <v>0.76739096221475578</v>
      </c>
    </row>
    <row r="878" spans="3:20" s="193" customFormat="1" ht="18.75" customHeight="1" x14ac:dyDescent="0.25"/>
    <row r="879" spans="3:20" s="193" customFormat="1" ht="18.75" customHeight="1" x14ac:dyDescent="0.25">
      <c r="C879" s="258"/>
      <c r="D879" s="261" t="s">
        <v>234</v>
      </c>
      <c r="E879" s="262"/>
      <c r="F879" s="262"/>
      <c r="G879" s="262"/>
      <c r="H879" s="262"/>
      <c r="I879" s="262"/>
      <c r="J879" s="262"/>
      <c r="K879" s="262"/>
      <c r="L879" s="262"/>
      <c r="M879" s="262"/>
      <c r="N879" s="262"/>
      <c r="O879" s="262"/>
      <c r="P879" s="262"/>
      <c r="Q879" s="262"/>
      <c r="R879" s="262"/>
      <c r="S879" s="262"/>
      <c r="T879" s="263"/>
    </row>
    <row r="880" spans="3:20" s="193" customFormat="1" ht="18.75" customHeight="1" x14ac:dyDescent="0.25">
      <c r="C880" s="259"/>
      <c r="D880" s="264" t="s">
        <v>186</v>
      </c>
      <c r="E880" s="265"/>
      <c r="F880" s="265"/>
      <c r="G880" s="265"/>
      <c r="H880" s="265"/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6"/>
    </row>
    <row r="881" spans="2:20" s="193" customFormat="1" ht="18.75" customHeight="1" x14ac:dyDescent="0.25">
      <c r="C881" s="259"/>
      <c r="D881" s="267">
        <v>1</v>
      </c>
      <c r="E881" s="268"/>
      <c r="F881" s="267">
        <v>2</v>
      </c>
      <c r="G881" s="268"/>
      <c r="H881" s="267">
        <v>3</v>
      </c>
      <c r="I881" s="268"/>
      <c r="J881" s="267">
        <v>4</v>
      </c>
      <c r="K881" s="268"/>
      <c r="L881" s="267">
        <v>5</v>
      </c>
      <c r="M881" s="268"/>
      <c r="N881" s="267" t="s">
        <v>42</v>
      </c>
      <c r="O881" s="268"/>
      <c r="P881" s="267" t="s">
        <v>187</v>
      </c>
      <c r="Q881" s="268"/>
      <c r="R881" s="269" t="s">
        <v>118</v>
      </c>
      <c r="S881" s="269" t="s">
        <v>183</v>
      </c>
      <c r="T881" s="269" t="s">
        <v>184</v>
      </c>
    </row>
    <row r="882" spans="2:20" s="193" customFormat="1" ht="18.75" customHeight="1" x14ac:dyDescent="0.25">
      <c r="C882" s="260"/>
      <c r="D882" s="206" t="s">
        <v>1</v>
      </c>
      <c r="E882" s="206" t="s">
        <v>7</v>
      </c>
      <c r="F882" s="206" t="s">
        <v>1</v>
      </c>
      <c r="G882" s="206" t="s">
        <v>7</v>
      </c>
      <c r="H882" s="206" t="s">
        <v>1</v>
      </c>
      <c r="I882" s="206" t="s">
        <v>7</v>
      </c>
      <c r="J882" s="206" t="s">
        <v>1</v>
      </c>
      <c r="K882" s="206" t="s">
        <v>7</v>
      </c>
      <c r="L882" s="206" t="s">
        <v>1</v>
      </c>
      <c r="M882" s="206" t="s">
        <v>7</v>
      </c>
      <c r="N882" s="206" t="s">
        <v>1</v>
      </c>
      <c r="O882" s="206" t="s">
        <v>7</v>
      </c>
      <c r="P882" s="206" t="s">
        <v>1</v>
      </c>
      <c r="Q882" s="206" t="s">
        <v>7</v>
      </c>
      <c r="R882" s="270"/>
      <c r="S882" s="270"/>
      <c r="T882" s="270"/>
    </row>
    <row r="883" spans="2:20" s="193" customFormat="1" ht="36" customHeight="1" x14ac:dyDescent="0.25">
      <c r="C883" s="162" t="str">
        <f>'Fitxa Tècnica'!$D$21</f>
        <v>GRAU EN ELECTRÒNICA INDUSTRIAL I AUTOMÀTICA</v>
      </c>
      <c r="D883" s="207">
        <v>0</v>
      </c>
      <c r="E883" s="159">
        <f>D883/$R883</f>
        <v>0</v>
      </c>
      <c r="F883" s="212">
        <v>4</v>
      </c>
      <c r="G883" s="159">
        <f>F883/$R883</f>
        <v>0.33333333333333331</v>
      </c>
      <c r="H883" s="207">
        <v>0</v>
      </c>
      <c r="I883" s="159">
        <f>H883/$R883</f>
        <v>0</v>
      </c>
      <c r="J883" s="207">
        <v>8</v>
      </c>
      <c r="K883" s="159">
        <f>J883/$R883</f>
        <v>0.66666666666666663</v>
      </c>
      <c r="L883" s="207">
        <v>0</v>
      </c>
      <c r="M883" s="159">
        <f>L883/$R883</f>
        <v>0</v>
      </c>
      <c r="N883" s="207">
        <v>0</v>
      </c>
      <c r="O883" s="159">
        <f>N883/$R883</f>
        <v>0</v>
      </c>
      <c r="P883" s="207">
        <v>0</v>
      </c>
      <c r="Q883" s="159">
        <f>P883/$R883</f>
        <v>0</v>
      </c>
      <c r="R883" s="212">
        <f>SUM(P883,N883,L883,J883,H883,F883,D883)</f>
        <v>12</v>
      </c>
      <c r="S883" s="208">
        <v>3.3333333333333335</v>
      </c>
      <c r="T883" s="208">
        <v>0.98473192783466179</v>
      </c>
    </row>
    <row r="884" spans="2:20" s="193" customFormat="1" ht="36" customHeight="1" x14ac:dyDescent="0.25">
      <c r="C884" s="162" t="str">
        <f>'Fitxa Tècnica'!$D$22</f>
        <v>GRAU EN ENGINYERIA DE DISSENY INDUSTRIAL I DESENVOLUPAMENT DEL PRODUCTE</v>
      </c>
      <c r="D884" s="207">
        <v>0</v>
      </c>
      <c r="E884" s="159">
        <f>D884/$R884</f>
        <v>0</v>
      </c>
      <c r="F884" s="212">
        <v>0</v>
      </c>
      <c r="G884" s="159">
        <f>F884/$R884</f>
        <v>0</v>
      </c>
      <c r="H884" s="207">
        <v>7</v>
      </c>
      <c r="I884" s="159">
        <f>H884/$R884</f>
        <v>0.41176470588235292</v>
      </c>
      <c r="J884" s="207">
        <v>4</v>
      </c>
      <c r="K884" s="159">
        <f>J884/$R884</f>
        <v>0.23529411764705882</v>
      </c>
      <c r="L884" s="207">
        <v>6</v>
      </c>
      <c r="M884" s="159">
        <f>L884/$R884</f>
        <v>0.35294117647058826</v>
      </c>
      <c r="N884" s="207">
        <v>0</v>
      </c>
      <c r="O884" s="159">
        <f>N884/$R884</f>
        <v>0</v>
      </c>
      <c r="P884" s="207">
        <v>0</v>
      </c>
      <c r="Q884" s="159">
        <f>P884/$R884</f>
        <v>0</v>
      </c>
      <c r="R884" s="212">
        <f t="shared" ref="R884:R886" si="127">SUM(P884,N884,L884,J884,H884,F884,D884)</f>
        <v>17</v>
      </c>
      <c r="S884" s="208">
        <v>3.9411764705882355</v>
      </c>
      <c r="T884" s="208">
        <v>0.89934616773062681</v>
      </c>
    </row>
    <row r="885" spans="2:20" s="193" customFormat="1" ht="36" customHeight="1" x14ac:dyDescent="0.25">
      <c r="C885" s="162" t="str">
        <f>'Fitxa Tècnica'!$D$23</f>
        <v>GRAU EN ENGINYERIA ELÈCTRICA</v>
      </c>
      <c r="D885" s="207">
        <v>0</v>
      </c>
      <c r="E885" s="159">
        <f>D885/$R885</f>
        <v>0</v>
      </c>
      <c r="F885" s="212">
        <v>0</v>
      </c>
      <c r="G885" s="159">
        <f>F885/$R885</f>
        <v>0</v>
      </c>
      <c r="H885" s="207">
        <v>1</v>
      </c>
      <c r="I885" s="159">
        <f>H885/$R885</f>
        <v>0.25</v>
      </c>
      <c r="J885" s="207">
        <v>3</v>
      </c>
      <c r="K885" s="159">
        <f>J885/$R885</f>
        <v>0.75</v>
      </c>
      <c r="L885" s="207">
        <v>0</v>
      </c>
      <c r="M885" s="159">
        <f>L885/$R885</f>
        <v>0</v>
      </c>
      <c r="N885" s="207">
        <v>0</v>
      </c>
      <c r="O885" s="159">
        <f>N885/$R885</f>
        <v>0</v>
      </c>
      <c r="P885" s="207">
        <v>0</v>
      </c>
      <c r="Q885" s="159">
        <f>P885/$R885</f>
        <v>0</v>
      </c>
      <c r="R885" s="212">
        <f t="shared" si="127"/>
        <v>4</v>
      </c>
      <c r="S885" s="208">
        <v>3.75</v>
      </c>
      <c r="T885" s="208">
        <v>0.5</v>
      </c>
    </row>
    <row r="886" spans="2:20" s="193" customFormat="1" ht="36" customHeight="1" x14ac:dyDescent="0.25">
      <c r="C886" s="163" t="str">
        <f>'Fitxa Tècnica'!$D$24</f>
        <v>GRAU EN ENGINYERIA MECÀNICA</v>
      </c>
      <c r="D886" s="207">
        <v>0</v>
      </c>
      <c r="E886" s="159">
        <f>D886/$R886</f>
        <v>0</v>
      </c>
      <c r="F886" s="212">
        <v>0</v>
      </c>
      <c r="G886" s="159">
        <f>F886/$R886</f>
        <v>0</v>
      </c>
      <c r="H886" s="207">
        <v>5</v>
      </c>
      <c r="I886" s="159">
        <f>H886/$R886</f>
        <v>0.41666666666666669</v>
      </c>
      <c r="J886" s="207">
        <v>7</v>
      </c>
      <c r="K886" s="159">
        <f>J886/$R886</f>
        <v>0.58333333333333337</v>
      </c>
      <c r="L886" s="207">
        <v>0</v>
      </c>
      <c r="M886" s="159">
        <f>L886/$R886</f>
        <v>0</v>
      </c>
      <c r="N886" s="207">
        <v>0</v>
      </c>
      <c r="O886" s="159">
        <f>N886/$R886</f>
        <v>0</v>
      </c>
      <c r="P886" s="207">
        <v>0</v>
      </c>
      <c r="Q886" s="159">
        <f>P886/$R886</f>
        <v>0</v>
      </c>
      <c r="R886" s="212">
        <f t="shared" si="127"/>
        <v>12</v>
      </c>
      <c r="S886" s="208">
        <v>3.583333333333333</v>
      </c>
      <c r="T886" s="208">
        <v>0.51492865054443726</v>
      </c>
    </row>
    <row r="887" spans="2:20" s="193" customFormat="1" ht="5.25" customHeight="1" x14ac:dyDescent="0.25">
      <c r="C887" s="199"/>
      <c r="D887" s="209"/>
      <c r="E887" s="209"/>
      <c r="F887" s="209"/>
      <c r="G887" s="210"/>
      <c r="H887" s="211"/>
      <c r="I887" s="209"/>
      <c r="J887" s="210"/>
      <c r="K887" s="210"/>
      <c r="L887" s="211"/>
      <c r="M887" s="209"/>
      <c r="N887" s="211"/>
      <c r="O887" s="209"/>
      <c r="P887" s="211"/>
      <c r="Q887" s="209"/>
      <c r="R887" s="209"/>
      <c r="S887" s="210"/>
      <c r="T887" s="209"/>
    </row>
    <row r="888" spans="2:20" s="193" customFormat="1" ht="18.75" customHeight="1" x14ac:dyDescent="0.25">
      <c r="C888" s="163" t="s">
        <v>85</v>
      </c>
      <c r="D888" s="155">
        <f>SUM(D883:D886)</f>
        <v>0</v>
      </c>
      <c r="E888" s="160">
        <f>D888/$R888</f>
        <v>0</v>
      </c>
      <c r="F888" s="155">
        <f>SUM(F883:F886)</f>
        <v>4</v>
      </c>
      <c r="G888" s="160">
        <f>F888/$R888</f>
        <v>8.8888888888888892E-2</v>
      </c>
      <c r="H888" s="155">
        <f>SUM(H883:H886)</f>
        <v>13</v>
      </c>
      <c r="I888" s="160">
        <f>H888/$R888</f>
        <v>0.28888888888888886</v>
      </c>
      <c r="J888" s="155">
        <f>SUM(J883:J886)</f>
        <v>22</v>
      </c>
      <c r="K888" s="160">
        <f>J888/$R888</f>
        <v>0.48888888888888887</v>
      </c>
      <c r="L888" s="155">
        <f>SUM(L883:L886)</f>
        <v>6</v>
      </c>
      <c r="M888" s="160">
        <f>L888/$R888</f>
        <v>0.13333333333333333</v>
      </c>
      <c r="N888" s="155">
        <f>SUM(N883:N886)</f>
        <v>0</v>
      </c>
      <c r="O888" s="160">
        <f>N888/$R888</f>
        <v>0</v>
      </c>
      <c r="P888" s="155">
        <f>SUM(P883:P886)</f>
        <v>0</v>
      </c>
      <c r="Q888" s="160">
        <f>P888/$R888</f>
        <v>0</v>
      </c>
      <c r="R888" s="156">
        <f>SUM(R883:R886)</f>
        <v>45</v>
      </c>
      <c r="S888" s="213">
        <v>3.666666666666667</v>
      </c>
      <c r="T888" s="214">
        <v>0.82572282384477036</v>
      </c>
    </row>
    <row r="890" spans="2:20" s="193" customFormat="1" ht="18.75" customHeight="1" x14ac:dyDescent="0.25"/>
    <row r="891" spans="2:20" s="222" customFormat="1" ht="18.75" customHeight="1" x14ac:dyDescent="0.25">
      <c r="B891" s="223"/>
      <c r="O891" s="223"/>
    </row>
    <row r="892" spans="2:20" s="222" customFormat="1" ht="18.75" customHeight="1" x14ac:dyDescent="0.25">
      <c r="C892" s="223"/>
      <c r="D892" s="223"/>
      <c r="E892" s="223"/>
      <c r="F892" s="223"/>
      <c r="G892" s="223"/>
      <c r="H892" s="223"/>
      <c r="I892" s="223"/>
      <c r="O892" s="223"/>
    </row>
    <row r="893" spans="2:20" s="222" customFormat="1" ht="18.75" customHeight="1" x14ac:dyDescent="0.25">
      <c r="C893" s="223"/>
      <c r="D893" s="223"/>
      <c r="E893" s="223"/>
      <c r="F893" s="223"/>
      <c r="G893" s="223"/>
      <c r="H893" s="223"/>
      <c r="I893" s="223"/>
      <c r="O893" s="223"/>
    </row>
    <row r="894" spans="2:20" s="222" customFormat="1" ht="18.75" customHeight="1" x14ac:dyDescent="0.25">
      <c r="C894" s="223"/>
      <c r="D894" s="223" t="s">
        <v>233</v>
      </c>
      <c r="E894" s="223" t="s">
        <v>234</v>
      </c>
      <c r="F894" s="223"/>
      <c r="G894" s="223"/>
      <c r="H894" s="223"/>
      <c r="I894" s="223"/>
      <c r="O894" s="223"/>
    </row>
    <row r="895" spans="2:20" s="222" customFormat="1" ht="18.75" customHeight="1" x14ac:dyDescent="0.25">
      <c r="C895" s="223" t="s">
        <v>107</v>
      </c>
      <c r="D895" s="223">
        <v>3.6666666666666661</v>
      </c>
      <c r="E895" s="223">
        <v>3.3333333333333335</v>
      </c>
      <c r="F895" s="223"/>
      <c r="G895" s="223"/>
      <c r="H895" s="223"/>
      <c r="I895" s="223"/>
      <c r="O895" s="223"/>
    </row>
    <row r="896" spans="2:20" s="222" customFormat="1" ht="18.75" customHeight="1" x14ac:dyDescent="0.25">
      <c r="C896" s="223" t="s">
        <v>108</v>
      </c>
      <c r="D896" s="223">
        <v>4.5882352941176467</v>
      </c>
      <c r="E896" s="223">
        <v>3.9411764705882355</v>
      </c>
      <c r="F896" s="223"/>
      <c r="G896" s="223"/>
      <c r="H896" s="223"/>
      <c r="I896" s="223"/>
      <c r="O896" s="223"/>
    </row>
    <row r="897" spans="3:20" s="222" customFormat="1" ht="18.75" customHeight="1" x14ac:dyDescent="0.25">
      <c r="C897" s="223" t="s">
        <v>109</v>
      </c>
      <c r="D897" s="223">
        <v>4.5</v>
      </c>
      <c r="E897" s="223">
        <v>3.75</v>
      </c>
      <c r="F897" s="223"/>
      <c r="G897" s="223"/>
      <c r="H897" s="223"/>
      <c r="I897" s="223"/>
      <c r="O897" s="223"/>
    </row>
    <row r="898" spans="3:20" s="222" customFormat="1" ht="18.75" customHeight="1" x14ac:dyDescent="0.25">
      <c r="C898" s="223" t="s">
        <v>110</v>
      </c>
      <c r="D898" s="223">
        <v>3.5</v>
      </c>
      <c r="E898" s="223">
        <v>3.583333333333333</v>
      </c>
      <c r="F898" s="223"/>
      <c r="G898" s="223"/>
      <c r="H898" s="223"/>
      <c r="I898" s="223"/>
      <c r="O898" s="223"/>
    </row>
    <row r="899" spans="3:20" s="222" customFormat="1" ht="18.75" customHeight="1" x14ac:dyDescent="0.25">
      <c r="C899" s="223"/>
      <c r="D899" s="223"/>
      <c r="E899" s="223"/>
      <c r="F899" s="223"/>
      <c r="G899" s="223"/>
      <c r="H899" s="223"/>
      <c r="I899" s="223"/>
      <c r="O899" s="223"/>
    </row>
    <row r="900" spans="3:20" s="193" customFormat="1" ht="18.75" customHeight="1" x14ac:dyDescent="0.25"/>
    <row r="901" spans="3:20" s="193" customFormat="1" ht="18.75" customHeight="1" x14ac:dyDescent="0.25"/>
    <row r="902" spans="3:20" s="193" customFormat="1" ht="18.75" customHeight="1" x14ac:dyDescent="0.25"/>
    <row r="903" spans="3:20" s="193" customFormat="1" ht="18.75" customHeight="1" x14ac:dyDescent="0.25"/>
    <row r="904" spans="3:20" s="193" customFormat="1" ht="18.75" customHeight="1" x14ac:dyDescent="0.25"/>
    <row r="905" spans="3:20" s="193" customFormat="1" ht="18.75" customHeight="1" x14ac:dyDescent="0.25"/>
    <row r="906" spans="3:20" ht="18.75" customHeight="1" x14ac:dyDescent="0.25">
      <c r="C906" s="201" t="s">
        <v>235</v>
      </c>
    </row>
    <row r="907" spans="3:20" s="193" customFormat="1" ht="18.75" customHeight="1" x14ac:dyDescent="0.25"/>
    <row r="908" spans="3:20" s="193" customFormat="1" ht="18.75" customHeight="1" x14ac:dyDescent="0.25">
      <c r="C908" s="258"/>
      <c r="D908" s="261" t="s">
        <v>236</v>
      </c>
      <c r="E908" s="262"/>
      <c r="F908" s="262"/>
      <c r="G908" s="262"/>
      <c r="H908" s="262"/>
      <c r="I908" s="262"/>
      <c r="J908" s="262"/>
      <c r="K908" s="262"/>
      <c r="L908" s="262"/>
      <c r="M908" s="262"/>
      <c r="N908" s="262"/>
      <c r="O908" s="262"/>
      <c r="P908" s="262"/>
      <c r="Q908" s="262"/>
      <c r="R908" s="262"/>
      <c r="S908" s="262"/>
      <c r="T908" s="263"/>
    </row>
    <row r="909" spans="3:20" s="193" customFormat="1" ht="18.75" customHeight="1" x14ac:dyDescent="0.25">
      <c r="C909" s="259"/>
      <c r="D909" s="264" t="s">
        <v>186</v>
      </c>
      <c r="E909" s="265"/>
      <c r="F909" s="265"/>
      <c r="G909" s="265"/>
      <c r="H909" s="265"/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6"/>
    </row>
    <row r="910" spans="3:20" s="193" customFormat="1" ht="18.75" customHeight="1" x14ac:dyDescent="0.25">
      <c r="C910" s="259"/>
      <c r="D910" s="267">
        <v>1</v>
      </c>
      <c r="E910" s="268"/>
      <c r="F910" s="267">
        <v>2</v>
      </c>
      <c r="G910" s="268"/>
      <c r="H910" s="267">
        <v>3</v>
      </c>
      <c r="I910" s="268"/>
      <c r="J910" s="267">
        <v>4</v>
      </c>
      <c r="K910" s="268"/>
      <c r="L910" s="267">
        <v>5</v>
      </c>
      <c r="M910" s="268"/>
      <c r="N910" s="267" t="s">
        <v>42</v>
      </c>
      <c r="O910" s="268"/>
      <c r="P910" s="267" t="s">
        <v>187</v>
      </c>
      <c r="Q910" s="268"/>
      <c r="R910" s="269" t="s">
        <v>118</v>
      </c>
      <c r="S910" s="269" t="s">
        <v>183</v>
      </c>
      <c r="T910" s="269" t="s">
        <v>184</v>
      </c>
    </row>
    <row r="911" spans="3:20" s="193" customFormat="1" ht="18.75" customHeight="1" x14ac:dyDescent="0.25">
      <c r="C911" s="260"/>
      <c r="D911" s="206" t="s">
        <v>1</v>
      </c>
      <c r="E911" s="206" t="s">
        <v>7</v>
      </c>
      <c r="F911" s="206" t="s">
        <v>1</v>
      </c>
      <c r="G911" s="206" t="s">
        <v>7</v>
      </c>
      <c r="H911" s="206" t="s">
        <v>1</v>
      </c>
      <c r="I911" s="206" t="s">
        <v>7</v>
      </c>
      <c r="J911" s="206" t="s">
        <v>1</v>
      </c>
      <c r="K911" s="206" t="s">
        <v>7</v>
      </c>
      <c r="L911" s="206" t="s">
        <v>1</v>
      </c>
      <c r="M911" s="206" t="s">
        <v>7</v>
      </c>
      <c r="N911" s="206" t="s">
        <v>1</v>
      </c>
      <c r="O911" s="206" t="s">
        <v>7</v>
      </c>
      <c r="P911" s="206" t="s">
        <v>1</v>
      </c>
      <c r="Q911" s="206" t="s">
        <v>7</v>
      </c>
      <c r="R911" s="270"/>
      <c r="S911" s="270"/>
      <c r="T911" s="270"/>
    </row>
    <row r="912" spans="3:20" s="193" customFormat="1" ht="36" customHeight="1" x14ac:dyDescent="0.25">
      <c r="C912" s="162" t="str">
        <f>'Fitxa Tècnica'!$D$21</f>
        <v>GRAU EN ELECTRÒNICA INDUSTRIAL I AUTOMÀTICA</v>
      </c>
      <c r="D912" s="207">
        <v>1</v>
      </c>
      <c r="E912" s="159">
        <f>D912/$R912</f>
        <v>8.3333333333333329E-2</v>
      </c>
      <c r="F912" s="212">
        <v>2</v>
      </c>
      <c r="G912" s="159">
        <f>F912/$R912</f>
        <v>0.16666666666666666</v>
      </c>
      <c r="H912" s="207">
        <v>3</v>
      </c>
      <c r="I912" s="159">
        <f>H912/$R912</f>
        <v>0.25</v>
      </c>
      <c r="J912" s="207">
        <v>6</v>
      </c>
      <c r="K912" s="159">
        <f>J912/$R912</f>
        <v>0.5</v>
      </c>
      <c r="L912" s="207">
        <v>0</v>
      </c>
      <c r="M912" s="159">
        <f>L912/$R912</f>
        <v>0</v>
      </c>
      <c r="N912" s="207">
        <v>0</v>
      </c>
      <c r="O912" s="159">
        <f>N912/$R912</f>
        <v>0</v>
      </c>
      <c r="P912" s="207">
        <v>0</v>
      </c>
      <c r="Q912" s="159">
        <f>P912/$R912</f>
        <v>0</v>
      </c>
      <c r="R912" s="212">
        <f>SUM(P912,N912,L912,J912,H912,F912,D912)</f>
        <v>12</v>
      </c>
      <c r="S912" s="208">
        <v>3.166666666666667</v>
      </c>
      <c r="T912" s="208">
        <v>1.0298573010888745</v>
      </c>
    </row>
    <row r="913" spans="3:20" s="193" customFormat="1" ht="36" customHeight="1" x14ac:dyDescent="0.25">
      <c r="C913" s="162" t="str">
        <f>'Fitxa Tècnica'!$D$22</f>
        <v>GRAU EN ENGINYERIA DE DISSENY INDUSTRIAL I DESENVOLUPAMENT DEL PRODUCTE</v>
      </c>
      <c r="D913" s="207">
        <v>0</v>
      </c>
      <c r="E913" s="159">
        <f>D913/$R913</f>
        <v>0</v>
      </c>
      <c r="F913" s="212">
        <v>1</v>
      </c>
      <c r="G913" s="159">
        <f>F913/$R913</f>
        <v>5.8823529411764705E-2</v>
      </c>
      <c r="H913" s="207">
        <v>1</v>
      </c>
      <c r="I913" s="159">
        <f>H913/$R913</f>
        <v>5.8823529411764705E-2</v>
      </c>
      <c r="J913" s="207">
        <v>8</v>
      </c>
      <c r="K913" s="159">
        <f>J913/$R913</f>
        <v>0.47058823529411764</v>
      </c>
      <c r="L913" s="207">
        <v>7</v>
      </c>
      <c r="M913" s="159">
        <f>L913/$R913</f>
        <v>0.41176470588235292</v>
      </c>
      <c r="N913" s="207">
        <v>0</v>
      </c>
      <c r="O913" s="159">
        <f>N913/$R913</f>
        <v>0</v>
      </c>
      <c r="P913" s="207">
        <v>0</v>
      </c>
      <c r="Q913" s="159">
        <f>P913/$R913</f>
        <v>0</v>
      </c>
      <c r="R913" s="212">
        <f t="shared" ref="R913:R915" si="128">SUM(P913,N913,L913,J913,H913,F913,D913)</f>
        <v>17</v>
      </c>
      <c r="S913" s="208">
        <v>4.2352941176470589</v>
      </c>
      <c r="T913" s="208">
        <v>0.8313702367707394</v>
      </c>
    </row>
    <row r="914" spans="3:20" s="193" customFormat="1" ht="36" customHeight="1" x14ac:dyDescent="0.25">
      <c r="C914" s="162" t="str">
        <f>'Fitxa Tècnica'!$D$23</f>
        <v>GRAU EN ENGINYERIA ELÈCTRICA</v>
      </c>
      <c r="D914" s="207">
        <v>0</v>
      </c>
      <c r="E914" s="159">
        <f>D914/$R914</f>
        <v>0</v>
      </c>
      <c r="F914" s="212">
        <v>0</v>
      </c>
      <c r="G914" s="159">
        <f>F914/$R914</f>
        <v>0</v>
      </c>
      <c r="H914" s="207">
        <v>0</v>
      </c>
      <c r="I914" s="159">
        <f>H914/$R914</f>
        <v>0</v>
      </c>
      <c r="J914" s="207">
        <v>4</v>
      </c>
      <c r="K914" s="159">
        <f>J914/$R914</f>
        <v>1</v>
      </c>
      <c r="L914" s="207">
        <v>0</v>
      </c>
      <c r="M914" s="159">
        <f>L914/$R914</f>
        <v>0</v>
      </c>
      <c r="N914" s="207">
        <v>0</v>
      </c>
      <c r="O914" s="159">
        <f>N914/$R914</f>
        <v>0</v>
      </c>
      <c r="P914" s="207">
        <v>0</v>
      </c>
      <c r="Q914" s="159">
        <f>P914/$R914</f>
        <v>0</v>
      </c>
      <c r="R914" s="212">
        <f t="shared" si="128"/>
        <v>4</v>
      </c>
      <c r="S914" s="208">
        <v>4</v>
      </c>
      <c r="T914" s="208">
        <v>0</v>
      </c>
    </row>
    <row r="915" spans="3:20" s="193" customFormat="1" ht="36" customHeight="1" x14ac:dyDescent="0.25">
      <c r="C915" s="163" t="str">
        <f>'Fitxa Tècnica'!$D$24</f>
        <v>GRAU EN ENGINYERIA MECÀNICA</v>
      </c>
      <c r="D915" s="207">
        <v>0</v>
      </c>
      <c r="E915" s="159">
        <f>D915/$R915</f>
        <v>0</v>
      </c>
      <c r="F915" s="212">
        <v>0</v>
      </c>
      <c r="G915" s="159">
        <f>F915/$R915</f>
        <v>0</v>
      </c>
      <c r="H915" s="207">
        <v>4</v>
      </c>
      <c r="I915" s="159">
        <f>H915/$R915</f>
        <v>0.33333333333333331</v>
      </c>
      <c r="J915" s="207">
        <v>6</v>
      </c>
      <c r="K915" s="159">
        <f>J915/$R915</f>
        <v>0.5</v>
      </c>
      <c r="L915" s="207">
        <v>2</v>
      </c>
      <c r="M915" s="159">
        <f>L915/$R915</f>
        <v>0.16666666666666666</v>
      </c>
      <c r="N915" s="207">
        <v>0</v>
      </c>
      <c r="O915" s="159">
        <f>N915/$R915</f>
        <v>0</v>
      </c>
      <c r="P915" s="207">
        <v>0</v>
      </c>
      <c r="Q915" s="159">
        <f>P915/$R915</f>
        <v>0</v>
      </c>
      <c r="R915" s="212">
        <f t="shared" si="128"/>
        <v>12</v>
      </c>
      <c r="S915" s="208">
        <v>3.833333333333333</v>
      </c>
      <c r="T915" s="208">
        <v>0.7177405625652733</v>
      </c>
    </row>
    <row r="916" spans="3:20" s="193" customFormat="1" ht="5.25" customHeight="1" x14ac:dyDescent="0.25">
      <c r="C916" s="199"/>
      <c r="D916" s="209"/>
      <c r="E916" s="209"/>
      <c r="F916" s="209"/>
      <c r="G916" s="210"/>
      <c r="H916" s="211"/>
      <c r="I916" s="209"/>
      <c r="J916" s="210"/>
      <c r="K916" s="210"/>
      <c r="L916" s="211"/>
      <c r="M916" s="209"/>
      <c r="N916" s="211"/>
      <c r="O916" s="209"/>
      <c r="P916" s="211"/>
      <c r="Q916" s="209"/>
      <c r="R916" s="209"/>
      <c r="S916" s="210"/>
      <c r="T916" s="209"/>
    </row>
    <row r="917" spans="3:20" s="193" customFormat="1" ht="18.75" customHeight="1" x14ac:dyDescent="0.25">
      <c r="C917" s="163" t="s">
        <v>85</v>
      </c>
      <c r="D917" s="155">
        <f>SUM(D912:D915)</f>
        <v>1</v>
      </c>
      <c r="E917" s="160">
        <f>D917/$R917</f>
        <v>2.2222222222222223E-2</v>
      </c>
      <c r="F917" s="155">
        <f>SUM(F912:F915)</f>
        <v>3</v>
      </c>
      <c r="G917" s="160">
        <f>F917/$R917</f>
        <v>6.6666666666666666E-2</v>
      </c>
      <c r="H917" s="155">
        <f>SUM(H912:H915)</f>
        <v>8</v>
      </c>
      <c r="I917" s="160">
        <f>H917/$R917</f>
        <v>0.17777777777777778</v>
      </c>
      <c r="J917" s="155">
        <f>SUM(J912:J915)</f>
        <v>24</v>
      </c>
      <c r="K917" s="160">
        <f>J917/$R917</f>
        <v>0.53333333333333333</v>
      </c>
      <c r="L917" s="155">
        <f>SUM(L912:L915)</f>
        <v>9</v>
      </c>
      <c r="M917" s="160">
        <f>L917/$R917</f>
        <v>0.2</v>
      </c>
      <c r="N917" s="155">
        <f>SUM(N912:N915)</f>
        <v>0</v>
      </c>
      <c r="O917" s="160">
        <f>N917/$R917</f>
        <v>0</v>
      </c>
      <c r="P917" s="155">
        <f>SUM(P912:P915)</f>
        <v>0</v>
      </c>
      <c r="Q917" s="160">
        <f>P917/$R917</f>
        <v>0</v>
      </c>
      <c r="R917" s="156">
        <f>SUM(R912:R915)</f>
        <v>45</v>
      </c>
      <c r="S917" s="213">
        <v>3.8222222222222229</v>
      </c>
      <c r="T917" s="214">
        <v>0.91176374753174472</v>
      </c>
    </row>
    <row r="918" spans="3:20" s="193" customFormat="1" ht="18.75" customHeight="1" x14ac:dyDescent="0.25"/>
    <row r="919" spans="3:20" s="193" customFormat="1" ht="18.75" customHeight="1" x14ac:dyDescent="0.25">
      <c r="C919" s="258"/>
      <c r="D919" s="261" t="s">
        <v>237</v>
      </c>
      <c r="E919" s="262"/>
      <c r="F919" s="262"/>
      <c r="G919" s="262"/>
      <c r="H919" s="262"/>
      <c r="I919" s="262"/>
      <c r="J919" s="262"/>
      <c r="K919" s="262"/>
      <c r="L919" s="262"/>
      <c r="M919" s="262"/>
      <c r="N919" s="262"/>
      <c r="O919" s="262"/>
      <c r="P919" s="262"/>
      <c r="Q919" s="262"/>
      <c r="R919" s="262"/>
      <c r="S919" s="262"/>
      <c r="T919" s="263"/>
    </row>
    <row r="920" spans="3:20" s="193" customFormat="1" ht="18.75" customHeight="1" x14ac:dyDescent="0.25">
      <c r="C920" s="259"/>
      <c r="D920" s="264" t="s">
        <v>186</v>
      </c>
      <c r="E920" s="265"/>
      <c r="F920" s="265"/>
      <c r="G920" s="265"/>
      <c r="H920" s="265"/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6"/>
    </row>
    <row r="921" spans="3:20" s="193" customFormat="1" ht="18.75" customHeight="1" x14ac:dyDescent="0.25">
      <c r="C921" s="259"/>
      <c r="D921" s="267">
        <v>1</v>
      </c>
      <c r="E921" s="268"/>
      <c r="F921" s="267">
        <v>2</v>
      </c>
      <c r="G921" s="268"/>
      <c r="H921" s="267">
        <v>3</v>
      </c>
      <c r="I921" s="268"/>
      <c r="J921" s="267">
        <v>4</v>
      </c>
      <c r="K921" s="268"/>
      <c r="L921" s="267">
        <v>5</v>
      </c>
      <c r="M921" s="268"/>
      <c r="N921" s="267" t="s">
        <v>42</v>
      </c>
      <c r="O921" s="268"/>
      <c r="P921" s="267" t="s">
        <v>187</v>
      </c>
      <c r="Q921" s="268"/>
      <c r="R921" s="269" t="s">
        <v>118</v>
      </c>
      <c r="S921" s="269" t="s">
        <v>183</v>
      </c>
      <c r="T921" s="269" t="s">
        <v>184</v>
      </c>
    </row>
    <row r="922" spans="3:20" s="193" customFormat="1" ht="18.75" customHeight="1" x14ac:dyDescent="0.25">
      <c r="C922" s="260"/>
      <c r="D922" s="206" t="s">
        <v>1</v>
      </c>
      <c r="E922" s="206" t="s">
        <v>7</v>
      </c>
      <c r="F922" s="206" t="s">
        <v>1</v>
      </c>
      <c r="G922" s="206" t="s">
        <v>7</v>
      </c>
      <c r="H922" s="206" t="s">
        <v>1</v>
      </c>
      <c r="I922" s="206" t="s">
        <v>7</v>
      </c>
      <c r="J922" s="206" t="s">
        <v>1</v>
      </c>
      <c r="K922" s="206" t="s">
        <v>7</v>
      </c>
      <c r="L922" s="206" t="s">
        <v>1</v>
      </c>
      <c r="M922" s="206" t="s">
        <v>7</v>
      </c>
      <c r="N922" s="206" t="s">
        <v>1</v>
      </c>
      <c r="O922" s="206" t="s">
        <v>7</v>
      </c>
      <c r="P922" s="206" t="s">
        <v>1</v>
      </c>
      <c r="Q922" s="206" t="s">
        <v>7</v>
      </c>
      <c r="R922" s="270"/>
      <c r="S922" s="270"/>
      <c r="T922" s="270"/>
    </row>
    <row r="923" spans="3:20" s="193" customFormat="1" ht="36" customHeight="1" x14ac:dyDescent="0.25">
      <c r="C923" s="162" t="str">
        <f>'Fitxa Tècnica'!$D$21</f>
        <v>GRAU EN ELECTRÒNICA INDUSTRIAL I AUTOMÀTICA</v>
      </c>
      <c r="D923" s="207">
        <v>1</v>
      </c>
      <c r="E923" s="159">
        <f>D923/$R923</f>
        <v>8.3333333333333329E-2</v>
      </c>
      <c r="F923" s="212">
        <v>2</v>
      </c>
      <c r="G923" s="159">
        <f>F923/$R923</f>
        <v>0.16666666666666666</v>
      </c>
      <c r="H923" s="207">
        <v>2</v>
      </c>
      <c r="I923" s="159">
        <f>H923/$R923</f>
        <v>0.16666666666666666</v>
      </c>
      <c r="J923" s="207">
        <v>5</v>
      </c>
      <c r="K923" s="159">
        <f>J923/$R923</f>
        <v>0.41666666666666669</v>
      </c>
      <c r="L923" s="207">
        <v>2</v>
      </c>
      <c r="M923" s="159">
        <f>L923/$R923</f>
        <v>0.16666666666666666</v>
      </c>
      <c r="N923" s="207">
        <v>0</v>
      </c>
      <c r="O923" s="159">
        <f>N923/$R923</f>
        <v>0</v>
      </c>
      <c r="P923" s="207">
        <v>0</v>
      </c>
      <c r="Q923" s="159">
        <f>P923/$R923</f>
        <v>0</v>
      </c>
      <c r="R923" s="212">
        <f>SUM(P923,N923,L923,J923,H923,F923,D923)</f>
        <v>12</v>
      </c>
      <c r="S923" s="208">
        <v>3.416666666666667</v>
      </c>
      <c r="T923" s="208">
        <v>1.2401124093721456</v>
      </c>
    </row>
    <row r="924" spans="3:20" s="193" customFormat="1" ht="36" customHeight="1" x14ac:dyDescent="0.25">
      <c r="C924" s="162" t="str">
        <f>'Fitxa Tècnica'!$D$22</f>
        <v>GRAU EN ENGINYERIA DE DISSENY INDUSTRIAL I DESENVOLUPAMENT DEL PRODUCTE</v>
      </c>
      <c r="D924" s="207">
        <v>0</v>
      </c>
      <c r="E924" s="159">
        <f>D924/$R924</f>
        <v>0</v>
      </c>
      <c r="F924" s="212">
        <v>0</v>
      </c>
      <c r="G924" s="159">
        <f>F924/$R924</f>
        <v>0</v>
      </c>
      <c r="H924" s="207">
        <v>1</v>
      </c>
      <c r="I924" s="159">
        <f>H924/$R924</f>
        <v>5.8823529411764705E-2</v>
      </c>
      <c r="J924" s="207">
        <v>9</v>
      </c>
      <c r="K924" s="159">
        <f>J924/$R924</f>
        <v>0.52941176470588236</v>
      </c>
      <c r="L924" s="207">
        <v>7</v>
      </c>
      <c r="M924" s="159">
        <f>L924/$R924</f>
        <v>0.41176470588235292</v>
      </c>
      <c r="N924" s="207">
        <v>0</v>
      </c>
      <c r="O924" s="159">
        <f>N924/$R924</f>
        <v>0</v>
      </c>
      <c r="P924" s="207">
        <v>0</v>
      </c>
      <c r="Q924" s="159">
        <f>P924/$R924</f>
        <v>0</v>
      </c>
      <c r="R924" s="212">
        <f t="shared" ref="R924:R926" si="129">SUM(P924,N924,L924,J924,H924,F924,D924)</f>
        <v>17</v>
      </c>
      <c r="S924" s="208">
        <v>4.3529411764705879</v>
      </c>
      <c r="T924" s="208">
        <v>0.60633906259083237</v>
      </c>
    </row>
    <row r="925" spans="3:20" s="193" customFormat="1" ht="36" customHeight="1" x14ac:dyDescent="0.25">
      <c r="C925" s="162" t="str">
        <f>'Fitxa Tècnica'!$D$23</f>
        <v>GRAU EN ENGINYERIA ELÈCTRICA</v>
      </c>
      <c r="D925" s="207">
        <v>0</v>
      </c>
      <c r="E925" s="159">
        <f>D925/$R925</f>
        <v>0</v>
      </c>
      <c r="F925" s="212">
        <v>0</v>
      </c>
      <c r="G925" s="159">
        <f>F925/$R925</f>
        <v>0</v>
      </c>
      <c r="H925" s="207">
        <v>1</v>
      </c>
      <c r="I925" s="159">
        <f>H925/$R925</f>
        <v>0.25</v>
      </c>
      <c r="J925" s="207">
        <v>3</v>
      </c>
      <c r="K925" s="159">
        <f>J925/$R925</f>
        <v>0.75</v>
      </c>
      <c r="L925" s="207">
        <v>0</v>
      </c>
      <c r="M925" s="159">
        <f>L925/$R925</f>
        <v>0</v>
      </c>
      <c r="N925" s="207">
        <v>0</v>
      </c>
      <c r="O925" s="159">
        <f>N925/$R925</f>
        <v>0</v>
      </c>
      <c r="P925" s="207">
        <v>0</v>
      </c>
      <c r="Q925" s="159">
        <f>P925/$R925</f>
        <v>0</v>
      </c>
      <c r="R925" s="212">
        <f t="shared" si="129"/>
        <v>4</v>
      </c>
      <c r="S925" s="208">
        <v>3.75</v>
      </c>
      <c r="T925" s="208">
        <v>0.5</v>
      </c>
    </row>
    <row r="926" spans="3:20" s="193" customFormat="1" ht="36" customHeight="1" x14ac:dyDescent="0.25">
      <c r="C926" s="163" t="str">
        <f>'Fitxa Tècnica'!$D$24</f>
        <v>GRAU EN ENGINYERIA MECÀNICA</v>
      </c>
      <c r="D926" s="207">
        <v>0</v>
      </c>
      <c r="E926" s="159">
        <f>D926/$R926</f>
        <v>0</v>
      </c>
      <c r="F926" s="212">
        <v>1</v>
      </c>
      <c r="G926" s="159">
        <f>F926/$R926</f>
        <v>8.3333333333333329E-2</v>
      </c>
      <c r="H926" s="207">
        <v>3</v>
      </c>
      <c r="I926" s="159">
        <f>H926/$R926</f>
        <v>0.25</v>
      </c>
      <c r="J926" s="207">
        <v>6</v>
      </c>
      <c r="K926" s="159">
        <f>J926/$R926</f>
        <v>0.5</v>
      </c>
      <c r="L926" s="207">
        <v>2</v>
      </c>
      <c r="M926" s="159">
        <f>L926/$R926</f>
        <v>0.16666666666666666</v>
      </c>
      <c r="N926" s="207">
        <v>0</v>
      </c>
      <c r="O926" s="159">
        <f>N926/$R926</f>
        <v>0</v>
      </c>
      <c r="P926" s="207">
        <v>0</v>
      </c>
      <c r="Q926" s="159">
        <f>P926/$R926</f>
        <v>0</v>
      </c>
      <c r="R926" s="212">
        <f t="shared" si="129"/>
        <v>12</v>
      </c>
      <c r="S926" s="208">
        <v>3.7499999999999991</v>
      </c>
      <c r="T926" s="208">
        <v>0.8660254037844386</v>
      </c>
    </row>
    <row r="927" spans="3:20" s="193" customFormat="1" ht="5.25" customHeight="1" x14ac:dyDescent="0.25">
      <c r="C927" s="199"/>
      <c r="D927" s="209"/>
      <c r="E927" s="209"/>
      <c r="F927" s="209"/>
      <c r="G927" s="210"/>
      <c r="H927" s="211"/>
      <c r="I927" s="209"/>
      <c r="J927" s="210"/>
      <c r="K927" s="210"/>
      <c r="L927" s="211"/>
      <c r="M927" s="209"/>
      <c r="N927" s="211"/>
      <c r="O927" s="209"/>
      <c r="P927" s="211"/>
      <c r="Q927" s="209"/>
      <c r="R927" s="209"/>
      <c r="S927" s="210"/>
      <c r="T927" s="209"/>
    </row>
    <row r="928" spans="3:20" s="193" customFormat="1" ht="18.75" customHeight="1" x14ac:dyDescent="0.25">
      <c r="C928" s="163" t="s">
        <v>85</v>
      </c>
      <c r="D928" s="155">
        <f>SUM(D923:D926)</f>
        <v>1</v>
      </c>
      <c r="E928" s="160">
        <f>D928/$R928</f>
        <v>2.2222222222222223E-2</v>
      </c>
      <c r="F928" s="155">
        <f>SUM(F923:F926)</f>
        <v>3</v>
      </c>
      <c r="G928" s="160">
        <f>F928/$R928</f>
        <v>6.6666666666666666E-2</v>
      </c>
      <c r="H928" s="155">
        <f>SUM(H923:H926)</f>
        <v>7</v>
      </c>
      <c r="I928" s="160">
        <f>H928/$R928</f>
        <v>0.15555555555555556</v>
      </c>
      <c r="J928" s="155">
        <f>SUM(J923:J926)</f>
        <v>23</v>
      </c>
      <c r="K928" s="160">
        <f>J928/$R928</f>
        <v>0.51111111111111107</v>
      </c>
      <c r="L928" s="155">
        <f>SUM(L923:L926)</f>
        <v>11</v>
      </c>
      <c r="M928" s="160">
        <f>L928/$R928</f>
        <v>0.24444444444444444</v>
      </c>
      <c r="N928" s="155">
        <f>SUM(N923:N926)</f>
        <v>0</v>
      </c>
      <c r="O928" s="160">
        <f>N928/$R928</f>
        <v>0</v>
      </c>
      <c r="P928" s="155">
        <f>SUM(P923:P926)</f>
        <v>0</v>
      </c>
      <c r="Q928" s="160">
        <f>P928/$R928</f>
        <v>0</v>
      </c>
      <c r="R928" s="156">
        <f>SUM(R923:R926)</f>
        <v>45</v>
      </c>
      <c r="S928" s="213">
        <v>3.888888888888888</v>
      </c>
      <c r="T928" s="214">
        <v>0.93473920092043516</v>
      </c>
    </row>
    <row r="930" spans="2:15" s="193" customFormat="1" ht="18.75" customHeight="1" x14ac:dyDescent="0.25"/>
    <row r="931" spans="2:15" s="193" customFormat="1" ht="18.75" customHeight="1" x14ac:dyDescent="0.25"/>
    <row r="932" spans="2:15" s="222" customFormat="1" ht="18.75" customHeight="1" x14ac:dyDescent="0.25">
      <c r="B932" s="223"/>
      <c r="O932" s="223"/>
    </row>
    <row r="933" spans="2:15" s="222" customFormat="1" ht="18.75" customHeight="1" x14ac:dyDescent="0.25">
      <c r="C933" s="223"/>
      <c r="D933" s="223"/>
      <c r="E933" s="223"/>
      <c r="F933" s="223"/>
      <c r="G933" s="223"/>
      <c r="H933" s="223"/>
      <c r="I933" s="223"/>
      <c r="O933" s="223"/>
    </row>
    <row r="934" spans="2:15" s="222" customFormat="1" ht="18.75" customHeight="1" x14ac:dyDescent="0.25">
      <c r="C934" s="223"/>
      <c r="D934" s="223"/>
      <c r="E934" s="223"/>
      <c r="F934" s="223"/>
      <c r="G934" s="223"/>
      <c r="H934" s="223"/>
      <c r="I934" s="223"/>
      <c r="O934" s="223"/>
    </row>
    <row r="935" spans="2:15" s="222" customFormat="1" ht="18.75" customHeight="1" x14ac:dyDescent="0.25">
      <c r="C935" s="223"/>
      <c r="D935" s="223" t="s">
        <v>236</v>
      </c>
      <c r="E935" s="223" t="s">
        <v>237</v>
      </c>
      <c r="F935" s="223"/>
      <c r="G935" s="223"/>
      <c r="H935" s="223"/>
      <c r="I935" s="223"/>
      <c r="O935" s="223"/>
    </row>
    <row r="936" spans="2:15" s="222" customFormat="1" ht="18.75" customHeight="1" x14ac:dyDescent="0.25">
      <c r="C936" s="223" t="s">
        <v>107</v>
      </c>
      <c r="D936" s="223">
        <v>3.166666666666667</v>
      </c>
      <c r="E936" s="223">
        <v>3.416666666666667</v>
      </c>
      <c r="F936" s="223"/>
      <c r="G936" s="223"/>
      <c r="H936" s="223"/>
      <c r="I936" s="223"/>
      <c r="O936" s="223"/>
    </row>
    <row r="937" spans="2:15" s="222" customFormat="1" ht="18.75" customHeight="1" x14ac:dyDescent="0.25">
      <c r="C937" s="223" t="s">
        <v>108</v>
      </c>
      <c r="D937" s="223">
        <v>4.2352941176470589</v>
      </c>
      <c r="E937" s="223">
        <v>4.3529411764705879</v>
      </c>
      <c r="F937" s="223"/>
      <c r="G937" s="223"/>
      <c r="H937" s="223"/>
      <c r="I937" s="223"/>
      <c r="O937" s="223"/>
    </row>
    <row r="938" spans="2:15" s="222" customFormat="1" ht="18.75" customHeight="1" x14ac:dyDescent="0.25">
      <c r="C938" s="223" t="s">
        <v>109</v>
      </c>
      <c r="D938" s="223">
        <v>4</v>
      </c>
      <c r="E938" s="223">
        <v>3.75</v>
      </c>
      <c r="F938" s="223"/>
      <c r="G938" s="223"/>
      <c r="H938" s="223"/>
      <c r="I938" s="223"/>
      <c r="O938" s="223"/>
    </row>
    <row r="939" spans="2:15" s="222" customFormat="1" ht="18.75" customHeight="1" x14ac:dyDescent="0.25">
      <c r="C939" s="223" t="s">
        <v>110</v>
      </c>
      <c r="D939" s="223">
        <v>3.833333333333333</v>
      </c>
      <c r="E939" s="223">
        <v>3.7499999999999991</v>
      </c>
      <c r="F939" s="223"/>
      <c r="G939" s="223"/>
      <c r="H939" s="223"/>
      <c r="I939" s="223"/>
      <c r="O939" s="223"/>
    </row>
    <row r="940" spans="2:15" s="222" customFormat="1" ht="18.75" customHeight="1" x14ac:dyDescent="0.25">
      <c r="C940" s="223"/>
      <c r="D940" s="223"/>
      <c r="E940" s="223"/>
      <c r="F940" s="223"/>
      <c r="G940" s="223"/>
      <c r="H940" s="223"/>
      <c r="I940" s="223"/>
      <c r="O940" s="223"/>
    </row>
    <row r="941" spans="2:15" s="193" customFormat="1" ht="18.75" customHeight="1" x14ac:dyDescent="0.25"/>
    <row r="942" spans="2:15" s="193" customFormat="1" ht="18.75" customHeight="1" x14ac:dyDescent="0.25"/>
    <row r="943" spans="2:15" s="193" customFormat="1" ht="18.75" customHeight="1" x14ac:dyDescent="0.25"/>
    <row r="944" spans="2:15" s="193" customFormat="1" ht="18.75" customHeight="1" x14ac:dyDescent="0.25">
      <c r="C944" s="201" t="s">
        <v>238</v>
      </c>
    </row>
    <row r="945" spans="3:20" s="193" customFormat="1" ht="18.75" customHeight="1" x14ac:dyDescent="0.25"/>
    <row r="946" spans="3:20" s="193" customFormat="1" ht="18.75" customHeight="1" x14ac:dyDescent="0.25">
      <c r="C946" s="258"/>
      <c r="D946" s="261" t="s">
        <v>240</v>
      </c>
      <c r="E946" s="262"/>
      <c r="F946" s="262"/>
      <c r="G946" s="262"/>
      <c r="H946" s="262"/>
      <c r="I946" s="262"/>
      <c r="J946" s="262"/>
      <c r="K946" s="262"/>
      <c r="L946" s="262"/>
      <c r="M946" s="262"/>
      <c r="N946" s="262"/>
      <c r="O946" s="262"/>
      <c r="P946" s="262"/>
      <c r="Q946" s="262"/>
      <c r="R946" s="262"/>
      <c r="S946" s="262"/>
      <c r="T946" s="263"/>
    </row>
    <row r="947" spans="3:20" s="193" customFormat="1" ht="18.75" customHeight="1" x14ac:dyDescent="0.25">
      <c r="C947" s="259"/>
      <c r="D947" s="264" t="s">
        <v>186</v>
      </c>
      <c r="E947" s="265"/>
      <c r="F947" s="265"/>
      <c r="G947" s="265"/>
      <c r="H947" s="265"/>
      <c r="I947" s="265"/>
      <c r="J947" s="265"/>
      <c r="K947" s="265"/>
      <c r="L947" s="265"/>
      <c r="M947" s="265"/>
      <c r="N947" s="265"/>
      <c r="O947" s="265"/>
      <c r="P947" s="265"/>
      <c r="Q947" s="265"/>
      <c r="R947" s="265"/>
      <c r="S947" s="265"/>
      <c r="T947" s="266"/>
    </row>
    <row r="948" spans="3:20" s="193" customFormat="1" ht="18.75" customHeight="1" x14ac:dyDescent="0.25">
      <c r="C948" s="259"/>
      <c r="D948" s="267">
        <v>1</v>
      </c>
      <c r="E948" s="268"/>
      <c r="F948" s="267">
        <v>2</v>
      </c>
      <c r="G948" s="268"/>
      <c r="H948" s="267">
        <v>3</v>
      </c>
      <c r="I948" s="268"/>
      <c r="J948" s="267">
        <v>4</v>
      </c>
      <c r="K948" s="268"/>
      <c r="L948" s="267">
        <v>5</v>
      </c>
      <c r="M948" s="268"/>
      <c r="N948" s="267" t="s">
        <v>42</v>
      </c>
      <c r="O948" s="268"/>
      <c r="P948" s="267" t="s">
        <v>187</v>
      </c>
      <c r="Q948" s="268"/>
      <c r="R948" s="269" t="s">
        <v>118</v>
      </c>
      <c r="S948" s="269" t="s">
        <v>183</v>
      </c>
      <c r="T948" s="269" t="s">
        <v>184</v>
      </c>
    </row>
    <row r="949" spans="3:20" s="193" customFormat="1" ht="18.75" customHeight="1" x14ac:dyDescent="0.25">
      <c r="C949" s="260"/>
      <c r="D949" s="206" t="s">
        <v>1</v>
      </c>
      <c r="E949" s="206" t="s">
        <v>7</v>
      </c>
      <c r="F949" s="206" t="s">
        <v>1</v>
      </c>
      <c r="G949" s="206" t="s">
        <v>7</v>
      </c>
      <c r="H949" s="206" t="s">
        <v>1</v>
      </c>
      <c r="I949" s="206" t="s">
        <v>7</v>
      </c>
      <c r="J949" s="206" t="s">
        <v>1</v>
      </c>
      <c r="K949" s="206" t="s">
        <v>7</v>
      </c>
      <c r="L949" s="206" t="s">
        <v>1</v>
      </c>
      <c r="M949" s="206" t="s">
        <v>7</v>
      </c>
      <c r="N949" s="206" t="s">
        <v>1</v>
      </c>
      <c r="O949" s="206" t="s">
        <v>7</v>
      </c>
      <c r="P949" s="206" t="s">
        <v>1</v>
      </c>
      <c r="Q949" s="206" t="s">
        <v>7</v>
      </c>
      <c r="R949" s="270"/>
      <c r="S949" s="270"/>
      <c r="T949" s="270"/>
    </row>
    <row r="950" spans="3:20" s="193" customFormat="1" ht="36" customHeight="1" x14ac:dyDescent="0.25">
      <c r="C950" s="162" t="str">
        <f>'Fitxa Tècnica'!$D$21</f>
        <v>GRAU EN ELECTRÒNICA INDUSTRIAL I AUTOMÀTICA</v>
      </c>
      <c r="D950" s="207">
        <v>0</v>
      </c>
      <c r="E950" s="159">
        <f>D950/$R950</f>
        <v>0</v>
      </c>
      <c r="F950" s="212">
        <v>2</v>
      </c>
      <c r="G950" s="159">
        <f>F950/$R950</f>
        <v>0.16666666666666666</v>
      </c>
      <c r="H950" s="207">
        <v>4</v>
      </c>
      <c r="I950" s="159">
        <f>H950/$R950</f>
        <v>0.33333333333333331</v>
      </c>
      <c r="J950" s="207">
        <v>4</v>
      </c>
      <c r="K950" s="159">
        <f>J950/$R950</f>
        <v>0.33333333333333331</v>
      </c>
      <c r="L950" s="207">
        <v>2</v>
      </c>
      <c r="M950" s="159">
        <f>L950/$R950</f>
        <v>0.16666666666666666</v>
      </c>
      <c r="N950" s="207">
        <v>0</v>
      </c>
      <c r="O950" s="159">
        <f>N950/$R950</f>
        <v>0</v>
      </c>
      <c r="P950" s="207">
        <v>0</v>
      </c>
      <c r="Q950" s="159">
        <f>P950/$R950</f>
        <v>0</v>
      </c>
      <c r="R950" s="212">
        <f>SUM(P950,N950,L950,J950,H950,F950,D950)</f>
        <v>12</v>
      </c>
      <c r="S950" s="208">
        <v>3.5</v>
      </c>
      <c r="T950" s="208">
        <v>1</v>
      </c>
    </row>
    <row r="951" spans="3:20" s="193" customFormat="1" ht="36" customHeight="1" x14ac:dyDescent="0.25">
      <c r="C951" s="162" t="str">
        <f>'Fitxa Tècnica'!$D$22</f>
        <v>GRAU EN ENGINYERIA DE DISSENY INDUSTRIAL I DESENVOLUPAMENT DEL PRODUCTE</v>
      </c>
      <c r="D951" s="207">
        <v>0</v>
      </c>
      <c r="E951" s="159">
        <f>D951/$R951</f>
        <v>0</v>
      </c>
      <c r="F951" s="212">
        <v>0</v>
      </c>
      <c r="G951" s="159">
        <f>F951/$R951</f>
        <v>0</v>
      </c>
      <c r="H951" s="207">
        <v>0</v>
      </c>
      <c r="I951" s="159">
        <f>H951/$R951</f>
        <v>0</v>
      </c>
      <c r="J951" s="207">
        <v>10</v>
      </c>
      <c r="K951" s="159">
        <f>J951/$R951</f>
        <v>0.58823529411764708</v>
      </c>
      <c r="L951" s="207">
        <v>7</v>
      </c>
      <c r="M951" s="159">
        <f>L951/$R951</f>
        <v>0.41176470588235292</v>
      </c>
      <c r="N951" s="207">
        <v>0</v>
      </c>
      <c r="O951" s="159">
        <f>N951/$R951</f>
        <v>0</v>
      </c>
      <c r="P951" s="207">
        <v>0</v>
      </c>
      <c r="Q951" s="159">
        <f>P951/$R951</f>
        <v>0</v>
      </c>
      <c r="R951" s="212">
        <f t="shared" ref="R951:R953" si="130">SUM(P951,N951,L951,J951,H951,F951,D951)</f>
        <v>17</v>
      </c>
      <c r="S951" s="208">
        <v>4.4117647058823541</v>
      </c>
      <c r="T951" s="208">
        <v>0.50729965619589212</v>
      </c>
    </row>
    <row r="952" spans="3:20" s="193" customFormat="1" ht="36" customHeight="1" x14ac:dyDescent="0.25">
      <c r="C952" s="162" t="str">
        <f>'Fitxa Tècnica'!$D$23</f>
        <v>GRAU EN ENGINYERIA ELÈCTRICA</v>
      </c>
      <c r="D952" s="207">
        <v>0</v>
      </c>
      <c r="E952" s="159">
        <f>D952/$R952</f>
        <v>0</v>
      </c>
      <c r="F952" s="212">
        <v>0</v>
      </c>
      <c r="G952" s="159">
        <f>F952/$R952</f>
        <v>0</v>
      </c>
      <c r="H952" s="207">
        <v>0</v>
      </c>
      <c r="I952" s="159">
        <f>H952/$R952</f>
        <v>0</v>
      </c>
      <c r="J952" s="207">
        <v>3</v>
      </c>
      <c r="K952" s="159">
        <f>J952/$R952</f>
        <v>0.75</v>
      </c>
      <c r="L952" s="207">
        <v>1</v>
      </c>
      <c r="M952" s="159">
        <f>L952/$R952</f>
        <v>0.25</v>
      </c>
      <c r="N952" s="207">
        <v>0</v>
      </c>
      <c r="O952" s="159">
        <f>N952/$R952</f>
        <v>0</v>
      </c>
      <c r="P952" s="207">
        <v>0</v>
      </c>
      <c r="Q952" s="159">
        <f>P952/$R952</f>
        <v>0</v>
      </c>
      <c r="R952" s="212">
        <f t="shared" si="130"/>
        <v>4</v>
      </c>
      <c r="S952" s="208">
        <v>4.25</v>
      </c>
      <c r="T952" s="208">
        <v>0.49999999999999989</v>
      </c>
    </row>
    <row r="953" spans="3:20" s="193" customFormat="1" ht="36" customHeight="1" x14ac:dyDescent="0.25">
      <c r="C953" s="163" t="str">
        <f>'Fitxa Tècnica'!$D$24</f>
        <v>GRAU EN ENGINYERIA MECÀNICA</v>
      </c>
      <c r="D953" s="207">
        <v>1</v>
      </c>
      <c r="E953" s="159">
        <f>D953/$R953</f>
        <v>8.3333333333333329E-2</v>
      </c>
      <c r="F953" s="212">
        <v>0</v>
      </c>
      <c r="G953" s="159">
        <f>F953/$R953</f>
        <v>0</v>
      </c>
      <c r="H953" s="207">
        <v>2</v>
      </c>
      <c r="I953" s="159">
        <f>H953/$R953</f>
        <v>0.16666666666666666</v>
      </c>
      <c r="J953" s="207">
        <v>6</v>
      </c>
      <c r="K953" s="159">
        <f>J953/$R953</f>
        <v>0.5</v>
      </c>
      <c r="L953" s="207">
        <v>2</v>
      </c>
      <c r="M953" s="159">
        <f>L953/$R953</f>
        <v>0.16666666666666666</v>
      </c>
      <c r="N953" s="207">
        <v>1</v>
      </c>
      <c r="O953" s="159">
        <f>N953/$R953</f>
        <v>8.3333333333333329E-2</v>
      </c>
      <c r="P953" s="207">
        <v>0</v>
      </c>
      <c r="Q953" s="159">
        <f>P953/$R953</f>
        <v>0</v>
      </c>
      <c r="R953" s="212">
        <f t="shared" si="130"/>
        <v>12</v>
      </c>
      <c r="S953" s="208">
        <v>3.7272727272727271</v>
      </c>
      <c r="T953" s="208">
        <v>1.1037127426019047</v>
      </c>
    </row>
    <row r="954" spans="3:20" s="193" customFormat="1" ht="5.25" customHeight="1" x14ac:dyDescent="0.25">
      <c r="C954" s="199"/>
      <c r="D954" s="209"/>
      <c r="E954" s="209"/>
      <c r="F954" s="209"/>
      <c r="G954" s="210"/>
      <c r="H954" s="211"/>
      <c r="I954" s="209"/>
      <c r="J954" s="210"/>
      <c r="K954" s="210"/>
      <c r="L954" s="211"/>
      <c r="M954" s="209"/>
      <c r="N954" s="211"/>
      <c r="O954" s="209"/>
      <c r="P954" s="211"/>
      <c r="Q954" s="209"/>
      <c r="R954" s="209"/>
      <c r="S954" s="210"/>
      <c r="T954" s="209"/>
    </row>
    <row r="955" spans="3:20" s="193" customFormat="1" ht="18.75" customHeight="1" x14ac:dyDescent="0.25">
      <c r="C955" s="163" t="s">
        <v>85</v>
      </c>
      <c r="D955" s="155">
        <f>SUM(D950:D953)</f>
        <v>1</v>
      </c>
      <c r="E955" s="160">
        <f>D955/$R955</f>
        <v>2.2222222222222223E-2</v>
      </c>
      <c r="F955" s="155">
        <f>SUM(F950:F953)</f>
        <v>2</v>
      </c>
      <c r="G955" s="160">
        <f>F955/$R955</f>
        <v>4.4444444444444446E-2</v>
      </c>
      <c r="H955" s="155">
        <f>SUM(H950:H953)</f>
        <v>6</v>
      </c>
      <c r="I955" s="160">
        <f>H955/$R955</f>
        <v>0.13333333333333333</v>
      </c>
      <c r="J955" s="155">
        <f>SUM(J950:J953)</f>
        <v>23</v>
      </c>
      <c r="K955" s="160">
        <f>J955/$R955</f>
        <v>0.51111111111111107</v>
      </c>
      <c r="L955" s="155">
        <f>SUM(L950:L953)</f>
        <v>12</v>
      </c>
      <c r="M955" s="160">
        <f>L955/$R955</f>
        <v>0.26666666666666666</v>
      </c>
      <c r="N955" s="155">
        <f>SUM(N950:N953)</f>
        <v>1</v>
      </c>
      <c r="O955" s="160">
        <f>N955/$R955</f>
        <v>2.2222222222222223E-2</v>
      </c>
      <c r="P955" s="155">
        <f>SUM(P950:P953)</f>
        <v>0</v>
      </c>
      <c r="Q955" s="160">
        <f>P955/$R955</f>
        <v>0</v>
      </c>
      <c r="R955" s="156">
        <f>SUM(R950:R953)</f>
        <v>45</v>
      </c>
      <c r="S955" s="213">
        <v>3.9772727272727266</v>
      </c>
      <c r="T955" s="214">
        <v>0.90190074129356246</v>
      </c>
    </row>
    <row r="957" spans="3:20" s="222" customFormat="1" ht="18.75" customHeight="1" x14ac:dyDescent="0.25">
      <c r="C957" s="223"/>
      <c r="D957" s="223"/>
      <c r="E957" s="223"/>
      <c r="F957" s="223"/>
      <c r="G957" s="223"/>
      <c r="H957" s="223"/>
      <c r="I957" s="223"/>
      <c r="O957" s="223"/>
    </row>
    <row r="958" spans="3:20" s="222" customFormat="1" ht="18.75" customHeight="1" x14ac:dyDescent="0.25">
      <c r="C958" s="223"/>
      <c r="D958" s="223"/>
      <c r="E958" s="223"/>
      <c r="F958" s="223"/>
      <c r="G958" s="223"/>
      <c r="H958" s="223"/>
      <c r="I958" s="223"/>
      <c r="O958" s="223"/>
    </row>
    <row r="959" spans="3:20" s="222" customFormat="1" ht="18.75" customHeight="1" x14ac:dyDescent="0.25">
      <c r="C959" s="223"/>
      <c r="D959" s="223" t="s">
        <v>240</v>
      </c>
      <c r="E959" s="223"/>
      <c r="F959" s="223"/>
      <c r="G959" s="223"/>
      <c r="H959" s="223"/>
      <c r="I959" s="223"/>
      <c r="O959" s="223"/>
    </row>
    <row r="960" spans="3:20" s="222" customFormat="1" ht="18.75" customHeight="1" x14ac:dyDescent="0.25">
      <c r="C960" s="223" t="s">
        <v>107</v>
      </c>
      <c r="D960" s="223">
        <v>3.5</v>
      </c>
      <c r="E960" s="223"/>
      <c r="F960" s="223"/>
      <c r="G960" s="223"/>
      <c r="H960" s="223"/>
      <c r="I960" s="223"/>
      <c r="O960" s="223"/>
    </row>
    <row r="961" spans="3:20" s="222" customFormat="1" ht="18.75" customHeight="1" x14ac:dyDescent="0.25">
      <c r="C961" s="223" t="s">
        <v>108</v>
      </c>
      <c r="D961" s="223">
        <v>4.4117647058823541</v>
      </c>
      <c r="E961" s="223"/>
      <c r="F961" s="223"/>
      <c r="G961" s="223"/>
      <c r="H961" s="223"/>
      <c r="I961" s="223"/>
      <c r="O961" s="223"/>
    </row>
    <row r="962" spans="3:20" s="222" customFormat="1" ht="18.75" customHeight="1" x14ac:dyDescent="0.25">
      <c r="C962" s="223" t="s">
        <v>109</v>
      </c>
      <c r="D962" s="223">
        <v>4.25</v>
      </c>
      <c r="E962" s="223"/>
      <c r="F962" s="223"/>
      <c r="G962" s="223"/>
      <c r="H962" s="223"/>
      <c r="I962" s="223"/>
      <c r="O962" s="223"/>
    </row>
    <row r="963" spans="3:20" s="222" customFormat="1" ht="18.75" customHeight="1" x14ac:dyDescent="0.25">
      <c r="C963" s="223" t="s">
        <v>110</v>
      </c>
      <c r="D963" s="223">
        <v>3.7272727272727271</v>
      </c>
      <c r="E963" s="223"/>
      <c r="F963" s="223"/>
      <c r="G963" s="223"/>
      <c r="H963" s="223"/>
      <c r="I963" s="223"/>
      <c r="O963" s="223"/>
    </row>
    <row r="964" spans="3:20" s="222" customFormat="1" ht="18.75" customHeight="1" x14ac:dyDescent="0.25">
      <c r="C964" s="223"/>
      <c r="D964" s="223"/>
      <c r="E964" s="223"/>
      <c r="F964" s="223"/>
      <c r="G964" s="223"/>
      <c r="H964" s="223"/>
      <c r="I964" s="223"/>
      <c r="O964" s="223"/>
    </row>
    <row r="965" spans="3:20" s="193" customFormat="1" ht="18.75" customHeight="1" x14ac:dyDescent="0.25"/>
    <row r="966" spans="3:20" s="193" customFormat="1" ht="18.75" customHeight="1" x14ac:dyDescent="0.25">
      <c r="C966" s="201" t="s">
        <v>239</v>
      </c>
    </row>
    <row r="967" spans="3:20" s="193" customFormat="1" ht="18.75" customHeight="1" x14ac:dyDescent="0.25"/>
    <row r="968" spans="3:20" s="193" customFormat="1" ht="18.75" customHeight="1" x14ac:dyDescent="0.25">
      <c r="C968" s="258"/>
      <c r="D968" s="261" t="s">
        <v>241</v>
      </c>
      <c r="E968" s="262"/>
      <c r="F968" s="262"/>
      <c r="G968" s="262"/>
      <c r="H968" s="262"/>
      <c r="I968" s="262"/>
      <c r="J968" s="262"/>
      <c r="K968" s="262"/>
      <c r="L968" s="262"/>
      <c r="M968" s="262"/>
      <c r="N968" s="262"/>
      <c r="O968" s="262"/>
      <c r="P968" s="262"/>
      <c r="Q968" s="262"/>
      <c r="R968" s="262"/>
      <c r="S968" s="262"/>
      <c r="T968" s="263"/>
    </row>
    <row r="969" spans="3:20" s="193" customFormat="1" ht="18.75" customHeight="1" x14ac:dyDescent="0.25">
      <c r="C969" s="259"/>
      <c r="D969" s="264" t="s">
        <v>186</v>
      </c>
      <c r="E969" s="265"/>
      <c r="F969" s="265"/>
      <c r="G969" s="265"/>
      <c r="H969" s="265"/>
      <c r="I969" s="265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6"/>
    </row>
    <row r="970" spans="3:20" s="193" customFormat="1" ht="18.75" customHeight="1" x14ac:dyDescent="0.25">
      <c r="C970" s="259"/>
      <c r="D970" s="267">
        <v>1</v>
      </c>
      <c r="E970" s="268"/>
      <c r="F970" s="267">
        <v>2</v>
      </c>
      <c r="G970" s="268"/>
      <c r="H970" s="267">
        <v>3</v>
      </c>
      <c r="I970" s="268"/>
      <c r="J970" s="267">
        <v>4</v>
      </c>
      <c r="K970" s="268"/>
      <c r="L970" s="267">
        <v>5</v>
      </c>
      <c r="M970" s="268"/>
      <c r="N970" s="267" t="s">
        <v>42</v>
      </c>
      <c r="O970" s="268"/>
      <c r="P970" s="267" t="s">
        <v>187</v>
      </c>
      <c r="Q970" s="268"/>
      <c r="R970" s="269" t="s">
        <v>118</v>
      </c>
      <c r="S970" s="269" t="s">
        <v>183</v>
      </c>
      <c r="T970" s="269" t="s">
        <v>184</v>
      </c>
    </row>
    <row r="971" spans="3:20" s="193" customFormat="1" ht="18.75" customHeight="1" x14ac:dyDescent="0.25">
      <c r="C971" s="260"/>
      <c r="D971" s="206" t="s">
        <v>1</v>
      </c>
      <c r="E971" s="206" t="s">
        <v>7</v>
      </c>
      <c r="F971" s="206" t="s">
        <v>1</v>
      </c>
      <c r="G971" s="206" t="s">
        <v>7</v>
      </c>
      <c r="H971" s="206" t="s">
        <v>1</v>
      </c>
      <c r="I971" s="206" t="s">
        <v>7</v>
      </c>
      <c r="J971" s="206" t="s">
        <v>1</v>
      </c>
      <c r="K971" s="206" t="s">
        <v>7</v>
      </c>
      <c r="L971" s="206" t="s">
        <v>1</v>
      </c>
      <c r="M971" s="206" t="s">
        <v>7</v>
      </c>
      <c r="N971" s="206" t="s">
        <v>1</v>
      </c>
      <c r="O971" s="206" t="s">
        <v>7</v>
      </c>
      <c r="P971" s="206" t="s">
        <v>1</v>
      </c>
      <c r="Q971" s="206" t="s">
        <v>7</v>
      </c>
      <c r="R971" s="270"/>
      <c r="S971" s="270"/>
      <c r="T971" s="270"/>
    </row>
    <row r="972" spans="3:20" s="193" customFormat="1" ht="36" customHeight="1" x14ac:dyDescent="0.25">
      <c r="C972" s="162" t="str">
        <f>'Fitxa Tècnica'!$D$21</f>
        <v>GRAU EN ELECTRÒNICA INDUSTRIAL I AUTOMÀTICA</v>
      </c>
      <c r="D972" s="207">
        <v>0</v>
      </c>
      <c r="E972" s="159">
        <f>D972/$R972</f>
        <v>0</v>
      </c>
      <c r="F972" s="212">
        <v>3</v>
      </c>
      <c r="G972" s="159">
        <f>F972/$R972</f>
        <v>0.25</v>
      </c>
      <c r="H972" s="207">
        <v>3</v>
      </c>
      <c r="I972" s="159">
        <f>H972/$R972</f>
        <v>0.25</v>
      </c>
      <c r="J972" s="207">
        <v>5</v>
      </c>
      <c r="K972" s="159">
        <f>J972/$R972</f>
        <v>0.41666666666666669</v>
      </c>
      <c r="L972" s="207">
        <v>1</v>
      </c>
      <c r="M972" s="159">
        <f>L972/$R972</f>
        <v>8.3333333333333329E-2</v>
      </c>
      <c r="N972" s="207">
        <v>0</v>
      </c>
      <c r="O972" s="159">
        <f>N972/$R972</f>
        <v>0</v>
      </c>
      <c r="P972" s="207">
        <v>0</v>
      </c>
      <c r="Q972" s="159">
        <f>P972/$R972</f>
        <v>0</v>
      </c>
      <c r="R972" s="212">
        <f>SUM(P972,N972,L972,J972,H972,F972,D972)</f>
        <v>12</v>
      </c>
      <c r="S972" s="208">
        <v>3.333333333333333</v>
      </c>
      <c r="T972" s="208">
        <v>0.98473192783466179</v>
      </c>
    </row>
    <row r="973" spans="3:20" s="193" customFormat="1" ht="36" customHeight="1" x14ac:dyDescent="0.25">
      <c r="C973" s="162" t="str">
        <f>'Fitxa Tècnica'!$D$22</f>
        <v>GRAU EN ENGINYERIA DE DISSENY INDUSTRIAL I DESENVOLUPAMENT DEL PRODUCTE</v>
      </c>
      <c r="D973" s="207">
        <v>1</v>
      </c>
      <c r="E973" s="159">
        <f>D973/$R973</f>
        <v>5.8823529411764705E-2</v>
      </c>
      <c r="F973" s="212">
        <v>2</v>
      </c>
      <c r="G973" s="159">
        <f>F973/$R973</f>
        <v>0.11764705882352941</v>
      </c>
      <c r="H973" s="207">
        <v>6</v>
      </c>
      <c r="I973" s="159">
        <f>H973/$R973</f>
        <v>0.35294117647058826</v>
      </c>
      <c r="J973" s="207">
        <v>4</v>
      </c>
      <c r="K973" s="159">
        <f>J973/$R973</f>
        <v>0.23529411764705882</v>
      </c>
      <c r="L973" s="207">
        <v>4</v>
      </c>
      <c r="M973" s="159">
        <f>L973/$R973</f>
        <v>0.23529411764705882</v>
      </c>
      <c r="N973" s="207">
        <v>0</v>
      </c>
      <c r="O973" s="159">
        <f>N973/$R973</f>
        <v>0</v>
      </c>
      <c r="P973" s="207">
        <v>0</v>
      </c>
      <c r="Q973" s="159">
        <f>P973/$R973</f>
        <v>0</v>
      </c>
      <c r="R973" s="212">
        <f t="shared" ref="R973:R975" si="131">SUM(P973,N973,L973,J973,H973,F973,D973)</f>
        <v>17</v>
      </c>
      <c r="S973" s="208">
        <v>3.4705882352941178</v>
      </c>
      <c r="T973" s="208">
        <v>1.1788578719900635</v>
      </c>
    </row>
    <row r="974" spans="3:20" s="193" customFormat="1" ht="36" customHeight="1" x14ac:dyDescent="0.25">
      <c r="C974" s="162" t="str">
        <f>'Fitxa Tècnica'!$D$23</f>
        <v>GRAU EN ENGINYERIA ELÈCTRICA</v>
      </c>
      <c r="D974" s="207">
        <v>0</v>
      </c>
      <c r="E974" s="159">
        <f>D974/$R974</f>
        <v>0</v>
      </c>
      <c r="F974" s="212">
        <v>0</v>
      </c>
      <c r="G974" s="159">
        <f>F974/$R974</f>
        <v>0</v>
      </c>
      <c r="H974" s="207">
        <v>3</v>
      </c>
      <c r="I974" s="159">
        <f>H974/$R974</f>
        <v>0.75</v>
      </c>
      <c r="J974" s="207">
        <v>1</v>
      </c>
      <c r="K974" s="159">
        <f>J974/$R974</f>
        <v>0.25</v>
      </c>
      <c r="L974" s="207">
        <v>0</v>
      </c>
      <c r="M974" s="159">
        <f>L974/$R974</f>
        <v>0</v>
      </c>
      <c r="N974" s="207">
        <v>0</v>
      </c>
      <c r="O974" s="159">
        <f>N974/$R974</f>
        <v>0</v>
      </c>
      <c r="P974" s="207">
        <v>0</v>
      </c>
      <c r="Q974" s="159">
        <f>P974/$R974</f>
        <v>0</v>
      </c>
      <c r="R974" s="212">
        <f t="shared" si="131"/>
        <v>4</v>
      </c>
      <c r="S974" s="208">
        <v>3.25</v>
      </c>
      <c r="T974" s="208">
        <v>0.5</v>
      </c>
    </row>
    <row r="975" spans="3:20" s="193" customFormat="1" ht="36" customHeight="1" x14ac:dyDescent="0.25">
      <c r="C975" s="163" t="str">
        <f>'Fitxa Tècnica'!$D$24</f>
        <v>GRAU EN ENGINYERIA MECÀNICA</v>
      </c>
      <c r="D975" s="207">
        <v>0</v>
      </c>
      <c r="E975" s="159">
        <f>D975/$R975</f>
        <v>0</v>
      </c>
      <c r="F975" s="212">
        <v>3</v>
      </c>
      <c r="G975" s="159">
        <f>F975/$R975</f>
        <v>0.25</v>
      </c>
      <c r="H975" s="207">
        <v>3</v>
      </c>
      <c r="I975" s="159">
        <f>H975/$R975</f>
        <v>0.25</v>
      </c>
      <c r="J975" s="207">
        <v>5</v>
      </c>
      <c r="K975" s="159">
        <f>J975/$R975</f>
        <v>0.41666666666666669</v>
      </c>
      <c r="L975" s="207">
        <v>1</v>
      </c>
      <c r="M975" s="159">
        <f>L975/$R975</f>
        <v>8.3333333333333329E-2</v>
      </c>
      <c r="N975" s="207">
        <v>0</v>
      </c>
      <c r="O975" s="159">
        <f>N975/$R975</f>
        <v>0</v>
      </c>
      <c r="P975" s="207">
        <v>0</v>
      </c>
      <c r="Q975" s="159">
        <f>P975/$R975</f>
        <v>0</v>
      </c>
      <c r="R975" s="212">
        <f t="shared" si="131"/>
        <v>12</v>
      </c>
      <c r="S975" s="208">
        <v>3.3333333333333335</v>
      </c>
      <c r="T975" s="208">
        <v>0.98473192783466179</v>
      </c>
    </row>
    <row r="976" spans="3:20" s="193" customFormat="1" ht="5.25" customHeight="1" x14ac:dyDescent="0.25">
      <c r="C976" s="199"/>
      <c r="D976" s="209"/>
      <c r="E976" s="209"/>
      <c r="F976" s="209"/>
      <c r="G976" s="210"/>
      <c r="H976" s="211"/>
      <c r="I976" s="209"/>
      <c r="J976" s="210"/>
      <c r="K976" s="210"/>
      <c r="L976" s="211"/>
      <c r="M976" s="209"/>
      <c r="N976" s="211"/>
      <c r="O976" s="209"/>
      <c r="P976" s="211"/>
      <c r="Q976" s="209"/>
      <c r="R976" s="209"/>
      <c r="S976" s="210"/>
      <c r="T976" s="209"/>
    </row>
    <row r="977" spans="3:20" s="193" customFormat="1" ht="18.75" customHeight="1" x14ac:dyDescent="0.25">
      <c r="C977" s="163" t="s">
        <v>85</v>
      </c>
      <c r="D977" s="155">
        <f>SUM(D972:D975)</f>
        <v>1</v>
      </c>
      <c r="E977" s="160">
        <f>D977/$R977</f>
        <v>2.2222222222222223E-2</v>
      </c>
      <c r="F977" s="155">
        <f>SUM(F972:F975)</f>
        <v>8</v>
      </c>
      <c r="G977" s="160">
        <f>F977/$R977</f>
        <v>0.17777777777777778</v>
      </c>
      <c r="H977" s="155">
        <f>SUM(H972:H975)</f>
        <v>15</v>
      </c>
      <c r="I977" s="160">
        <f>H977/$R977</f>
        <v>0.33333333333333331</v>
      </c>
      <c r="J977" s="155">
        <f>SUM(J972:J975)</f>
        <v>15</v>
      </c>
      <c r="K977" s="160">
        <f>J977/$R977</f>
        <v>0.33333333333333331</v>
      </c>
      <c r="L977" s="155">
        <f>SUM(L972:L975)</f>
        <v>6</v>
      </c>
      <c r="M977" s="160">
        <f>L977/$R977</f>
        <v>0.13333333333333333</v>
      </c>
      <c r="N977" s="155">
        <f>SUM(N972:N975)</f>
        <v>0</v>
      </c>
      <c r="O977" s="160">
        <f>N977/$R977</f>
        <v>0</v>
      </c>
      <c r="P977" s="155">
        <f>SUM(P972:P975)</f>
        <v>0</v>
      </c>
      <c r="Q977" s="160">
        <f>P977/$R977</f>
        <v>0</v>
      </c>
      <c r="R977" s="156">
        <f>SUM(R972:R975)</f>
        <v>45</v>
      </c>
      <c r="S977" s="213">
        <v>3.3777777777777778</v>
      </c>
      <c r="T977" s="214">
        <v>1.0065442430073868</v>
      </c>
    </row>
    <row r="979" spans="3:20" s="222" customFormat="1" ht="18.75" customHeight="1" x14ac:dyDescent="0.25">
      <c r="C979" s="223"/>
      <c r="D979" s="223"/>
      <c r="E979" s="223"/>
      <c r="F979" s="223"/>
      <c r="G979" s="223"/>
      <c r="H979" s="223"/>
      <c r="I979" s="223"/>
      <c r="O979" s="223"/>
    </row>
    <row r="980" spans="3:20" s="222" customFormat="1" ht="18.75" customHeight="1" x14ac:dyDescent="0.25">
      <c r="C980" s="223"/>
      <c r="D980" s="223"/>
      <c r="E980" s="223"/>
      <c r="F980" s="223"/>
      <c r="G980" s="223"/>
      <c r="H980" s="223"/>
      <c r="I980" s="223"/>
      <c r="O980" s="223"/>
    </row>
    <row r="981" spans="3:20" s="222" customFormat="1" ht="18.75" customHeight="1" x14ac:dyDescent="0.25">
      <c r="C981" s="223"/>
      <c r="D981" s="223" t="s">
        <v>241</v>
      </c>
      <c r="E981" s="223"/>
      <c r="F981" s="223"/>
      <c r="G981" s="223"/>
      <c r="H981" s="223"/>
      <c r="I981" s="223"/>
      <c r="O981" s="223"/>
    </row>
    <row r="982" spans="3:20" s="222" customFormat="1" ht="18.75" customHeight="1" x14ac:dyDescent="0.25">
      <c r="C982" s="223" t="s">
        <v>107</v>
      </c>
      <c r="D982" s="223">
        <v>3.333333333333333</v>
      </c>
      <c r="E982" s="223"/>
      <c r="F982" s="223"/>
      <c r="G982" s="223"/>
      <c r="H982" s="223"/>
      <c r="I982" s="223"/>
      <c r="O982" s="223"/>
    </row>
    <row r="983" spans="3:20" s="222" customFormat="1" ht="18.75" customHeight="1" x14ac:dyDescent="0.25">
      <c r="C983" s="223" t="s">
        <v>108</v>
      </c>
      <c r="D983" s="223">
        <v>3.4705882352941178</v>
      </c>
      <c r="E983" s="223"/>
      <c r="F983" s="223"/>
      <c r="G983" s="223"/>
      <c r="H983" s="223"/>
      <c r="I983" s="223"/>
      <c r="O983" s="223"/>
    </row>
    <row r="984" spans="3:20" s="222" customFormat="1" ht="18.75" customHeight="1" x14ac:dyDescent="0.25">
      <c r="C984" s="223" t="s">
        <v>109</v>
      </c>
      <c r="D984" s="223">
        <v>3.25</v>
      </c>
      <c r="E984" s="223"/>
      <c r="F984" s="223"/>
      <c r="G984" s="223"/>
      <c r="H984" s="223"/>
      <c r="I984" s="223"/>
      <c r="O984" s="223"/>
    </row>
    <row r="985" spans="3:20" s="222" customFormat="1" ht="18.75" customHeight="1" x14ac:dyDescent="0.25">
      <c r="C985" s="223" t="s">
        <v>110</v>
      </c>
      <c r="D985" s="223">
        <v>3.3333333333333335</v>
      </c>
      <c r="E985" s="223"/>
      <c r="F985" s="223"/>
      <c r="G985" s="223"/>
      <c r="H985" s="223"/>
      <c r="I985" s="223"/>
      <c r="O985" s="223"/>
    </row>
    <row r="986" spans="3:20" s="222" customFormat="1" ht="18.75" customHeight="1" x14ac:dyDescent="0.25">
      <c r="C986" s="223"/>
      <c r="D986" s="223"/>
      <c r="E986" s="223"/>
      <c r="F986" s="223"/>
      <c r="G986" s="223"/>
      <c r="H986" s="223"/>
      <c r="I986" s="223"/>
      <c r="O986" s="223"/>
    </row>
  </sheetData>
  <mergeCells count="609">
    <mergeCell ref="D200:P200"/>
    <mergeCell ref="C200:C202"/>
    <mergeCell ref="D201:E201"/>
    <mergeCell ref="F201:G201"/>
    <mergeCell ref="H201:I201"/>
    <mergeCell ref="J201:K201"/>
    <mergeCell ref="L201:M201"/>
    <mergeCell ref="N201:O201"/>
    <mergeCell ref="P201:P202"/>
    <mergeCell ref="AA189:AA190"/>
    <mergeCell ref="K188:AA188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C188:C190"/>
    <mergeCell ref="D188:J188"/>
    <mergeCell ref="D189:E189"/>
    <mergeCell ref="F189:G189"/>
    <mergeCell ref="H189:I189"/>
    <mergeCell ref="J189:J190"/>
    <mergeCell ref="T173:W173"/>
    <mergeCell ref="M173:R173"/>
    <mergeCell ref="H173:I173"/>
    <mergeCell ref="J173:K173"/>
    <mergeCell ref="D173:E173"/>
    <mergeCell ref="F173:G173"/>
    <mergeCell ref="D115:P116"/>
    <mergeCell ref="D144:E144"/>
    <mergeCell ref="F144:G144"/>
    <mergeCell ref="H144:I144"/>
    <mergeCell ref="J144:J145"/>
    <mergeCell ref="D142:J143"/>
    <mergeCell ref="D117:E117"/>
    <mergeCell ref="F117:G117"/>
    <mergeCell ref="H117:I117"/>
    <mergeCell ref="J117:K117"/>
    <mergeCell ref="L117:M117"/>
    <mergeCell ref="N117:O117"/>
    <mergeCell ref="P117:P118"/>
    <mergeCell ref="S104:T104"/>
    <mergeCell ref="U104:V104"/>
    <mergeCell ref="W104:X104"/>
    <mergeCell ref="Y104:Y105"/>
    <mergeCell ref="D94:E94"/>
    <mergeCell ref="F94:G94"/>
    <mergeCell ref="H94:I94"/>
    <mergeCell ref="K142:Q143"/>
    <mergeCell ref="K144:L144"/>
    <mergeCell ref="M144:N144"/>
    <mergeCell ref="O144:P144"/>
    <mergeCell ref="Q144:Q145"/>
    <mergeCell ref="C93:C95"/>
    <mergeCell ref="J94:J95"/>
    <mergeCell ref="D93:J93"/>
    <mergeCell ref="D62:V63"/>
    <mergeCell ref="D104:E104"/>
    <mergeCell ref="F104:G104"/>
    <mergeCell ref="H104:I104"/>
    <mergeCell ref="J104:K104"/>
    <mergeCell ref="L104:M104"/>
    <mergeCell ref="N104:O104"/>
    <mergeCell ref="P104:P105"/>
    <mergeCell ref="V64:V65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D102:P103"/>
    <mergeCell ref="Q102:Y103"/>
    <mergeCell ref="Q104:R104"/>
    <mergeCell ref="D49:N50"/>
    <mergeCell ref="D51:E51"/>
    <mergeCell ref="F51:G51"/>
    <mergeCell ref="H51:I51"/>
    <mergeCell ref="J51:K51"/>
    <mergeCell ref="L51:M51"/>
    <mergeCell ref="O49:W50"/>
    <mergeCell ref="O51:P51"/>
    <mergeCell ref="Q51:R51"/>
    <mergeCell ref="S51:T51"/>
    <mergeCell ref="U51:V51"/>
    <mergeCell ref="W51:W52"/>
    <mergeCell ref="B2:R2"/>
    <mergeCell ref="K18:L18"/>
    <mergeCell ref="M18:N18"/>
    <mergeCell ref="O18:P18"/>
    <mergeCell ref="K16:R17"/>
    <mergeCell ref="Q18:R18"/>
    <mergeCell ref="G16:J17"/>
    <mergeCell ref="D18:D19"/>
    <mergeCell ref="E18:E19"/>
    <mergeCell ref="F18:F19"/>
    <mergeCell ref="G18:H18"/>
    <mergeCell ref="I18:J18"/>
    <mergeCell ref="C235:C238"/>
    <mergeCell ref="D237:E237"/>
    <mergeCell ref="F237:G237"/>
    <mergeCell ref="H237:I237"/>
    <mergeCell ref="J237:K237"/>
    <mergeCell ref="L237:M237"/>
    <mergeCell ref="S237:S238"/>
    <mergeCell ref="T237:T238"/>
    <mergeCell ref="R237:R238"/>
    <mergeCell ref="N237:O237"/>
    <mergeCell ref="P237:Q237"/>
    <mergeCell ref="D235:T235"/>
    <mergeCell ref="D236:T236"/>
    <mergeCell ref="C246:C249"/>
    <mergeCell ref="D248:E248"/>
    <mergeCell ref="F248:G248"/>
    <mergeCell ref="H248:I248"/>
    <mergeCell ref="J248:K248"/>
    <mergeCell ref="L248:M248"/>
    <mergeCell ref="R248:R249"/>
    <mergeCell ref="S248:S249"/>
    <mergeCell ref="T248:T249"/>
    <mergeCell ref="N248:O248"/>
    <mergeCell ref="P248:Q248"/>
    <mergeCell ref="D246:T246"/>
    <mergeCell ref="D247:T247"/>
    <mergeCell ref="C257:C260"/>
    <mergeCell ref="D257:T257"/>
    <mergeCell ref="D258:T258"/>
    <mergeCell ref="D259:E259"/>
    <mergeCell ref="F259:G259"/>
    <mergeCell ref="H259:I259"/>
    <mergeCell ref="J259:K259"/>
    <mergeCell ref="L259:M259"/>
    <mergeCell ref="N259:O259"/>
    <mergeCell ref="P259:Q259"/>
    <mergeCell ref="R259:R260"/>
    <mergeCell ref="S259:S260"/>
    <mergeCell ref="T259:T260"/>
    <mergeCell ref="C269:C272"/>
    <mergeCell ref="D269:T269"/>
    <mergeCell ref="D270:T270"/>
    <mergeCell ref="D271:E271"/>
    <mergeCell ref="F271:G271"/>
    <mergeCell ref="H271:I271"/>
    <mergeCell ref="J271:K271"/>
    <mergeCell ref="L271:M271"/>
    <mergeCell ref="N271:O271"/>
    <mergeCell ref="P271:Q271"/>
    <mergeCell ref="R271:R272"/>
    <mergeCell ref="S271:S272"/>
    <mergeCell ref="T271:T272"/>
    <mergeCell ref="C301:C304"/>
    <mergeCell ref="D301:T301"/>
    <mergeCell ref="D302:T302"/>
    <mergeCell ref="D303:E303"/>
    <mergeCell ref="F303:G303"/>
    <mergeCell ref="H303:I303"/>
    <mergeCell ref="J303:K303"/>
    <mergeCell ref="L303:M303"/>
    <mergeCell ref="N303:O303"/>
    <mergeCell ref="P303:Q303"/>
    <mergeCell ref="R303:R304"/>
    <mergeCell ref="S303:S304"/>
    <mergeCell ref="T303:T304"/>
    <mergeCell ref="C317:C320"/>
    <mergeCell ref="D317:T317"/>
    <mergeCell ref="D318:T318"/>
    <mergeCell ref="D319:E319"/>
    <mergeCell ref="F319:G319"/>
    <mergeCell ref="H319:I319"/>
    <mergeCell ref="J319:K319"/>
    <mergeCell ref="L319:M319"/>
    <mergeCell ref="N319:O319"/>
    <mergeCell ref="P319:Q319"/>
    <mergeCell ref="R319:R320"/>
    <mergeCell ref="S319:S320"/>
    <mergeCell ref="T319:T320"/>
    <mergeCell ref="C328:C331"/>
    <mergeCell ref="D328:T328"/>
    <mergeCell ref="D329:T329"/>
    <mergeCell ref="D330:E330"/>
    <mergeCell ref="F330:G330"/>
    <mergeCell ref="H330:I330"/>
    <mergeCell ref="J330:K330"/>
    <mergeCell ref="L330:M330"/>
    <mergeCell ref="N330:O330"/>
    <mergeCell ref="P330:Q330"/>
    <mergeCell ref="R330:R331"/>
    <mergeCell ref="S330:S331"/>
    <mergeCell ref="T330:T331"/>
    <mergeCell ref="C366:C369"/>
    <mergeCell ref="D366:T366"/>
    <mergeCell ref="D367:T367"/>
    <mergeCell ref="D368:E368"/>
    <mergeCell ref="F368:G368"/>
    <mergeCell ref="H368:I368"/>
    <mergeCell ref="J368:K368"/>
    <mergeCell ref="L368:M368"/>
    <mergeCell ref="N368:O368"/>
    <mergeCell ref="P368:Q368"/>
    <mergeCell ref="R368:R369"/>
    <mergeCell ref="S368:S369"/>
    <mergeCell ref="T368:T369"/>
    <mergeCell ref="C377:C380"/>
    <mergeCell ref="D377:T377"/>
    <mergeCell ref="D378:T378"/>
    <mergeCell ref="D379:E379"/>
    <mergeCell ref="F379:G379"/>
    <mergeCell ref="H379:I379"/>
    <mergeCell ref="J379:K379"/>
    <mergeCell ref="L379:M379"/>
    <mergeCell ref="N379:O379"/>
    <mergeCell ref="P379:Q379"/>
    <mergeCell ref="R379:R380"/>
    <mergeCell ref="S379:S380"/>
    <mergeCell ref="T379:T380"/>
    <mergeCell ref="C412:C415"/>
    <mergeCell ref="D412:T412"/>
    <mergeCell ref="D413:T413"/>
    <mergeCell ref="D414:E414"/>
    <mergeCell ref="F414:G414"/>
    <mergeCell ref="H414:I414"/>
    <mergeCell ref="J414:K414"/>
    <mergeCell ref="L414:M414"/>
    <mergeCell ref="N414:O414"/>
    <mergeCell ref="P414:Q414"/>
    <mergeCell ref="R414:R415"/>
    <mergeCell ref="S414:S415"/>
    <mergeCell ref="T414:T415"/>
    <mergeCell ref="C423:C426"/>
    <mergeCell ref="D423:T423"/>
    <mergeCell ref="D424:T424"/>
    <mergeCell ref="D425:E425"/>
    <mergeCell ref="F425:G425"/>
    <mergeCell ref="H425:I425"/>
    <mergeCell ref="J425:K425"/>
    <mergeCell ref="L425:M425"/>
    <mergeCell ref="N425:O425"/>
    <mergeCell ref="P425:Q425"/>
    <mergeCell ref="R425:R426"/>
    <mergeCell ref="S425:S426"/>
    <mergeCell ref="T425:T426"/>
    <mergeCell ref="C434:C437"/>
    <mergeCell ref="D434:T434"/>
    <mergeCell ref="D435:T435"/>
    <mergeCell ref="D436:E436"/>
    <mergeCell ref="F436:G436"/>
    <mergeCell ref="H436:I436"/>
    <mergeCell ref="J436:K436"/>
    <mergeCell ref="L436:M436"/>
    <mergeCell ref="N436:O436"/>
    <mergeCell ref="P436:Q436"/>
    <mergeCell ref="R436:R437"/>
    <mergeCell ref="S436:S437"/>
    <mergeCell ref="T436:T437"/>
    <mergeCell ref="C475:C478"/>
    <mergeCell ref="D475:T475"/>
    <mergeCell ref="D476:T476"/>
    <mergeCell ref="D477:E477"/>
    <mergeCell ref="F477:G477"/>
    <mergeCell ref="H477:I477"/>
    <mergeCell ref="J477:K477"/>
    <mergeCell ref="L477:M477"/>
    <mergeCell ref="N477:O477"/>
    <mergeCell ref="P477:Q477"/>
    <mergeCell ref="R477:R478"/>
    <mergeCell ref="S477:S478"/>
    <mergeCell ref="T477:T478"/>
    <mergeCell ref="C486:C489"/>
    <mergeCell ref="D486:T486"/>
    <mergeCell ref="D487:T487"/>
    <mergeCell ref="D488:E488"/>
    <mergeCell ref="F488:G488"/>
    <mergeCell ref="H488:I488"/>
    <mergeCell ref="J488:K488"/>
    <mergeCell ref="L488:M488"/>
    <mergeCell ref="N488:O488"/>
    <mergeCell ref="P488:Q488"/>
    <mergeCell ref="R488:R489"/>
    <mergeCell ref="S488:S489"/>
    <mergeCell ref="T488:T489"/>
    <mergeCell ref="L571:M571"/>
    <mergeCell ref="N571:O571"/>
    <mergeCell ref="C505:C508"/>
    <mergeCell ref="D505:T505"/>
    <mergeCell ref="D506:T506"/>
    <mergeCell ref="D507:E507"/>
    <mergeCell ref="F507:G507"/>
    <mergeCell ref="H507:I507"/>
    <mergeCell ref="J507:K507"/>
    <mergeCell ref="L507:M507"/>
    <mergeCell ref="N507:O507"/>
    <mergeCell ref="P507:Q507"/>
    <mergeCell ref="R507:R508"/>
    <mergeCell ref="S507:S508"/>
    <mergeCell ref="T507:T508"/>
    <mergeCell ref="C516:C519"/>
    <mergeCell ref="D516:T516"/>
    <mergeCell ref="D517:T517"/>
    <mergeCell ref="D518:E518"/>
    <mergeCell ref="F518:G518"/>
    <mergeCell ref="H518:I518"/>
    <mergeCell ref="J518:K518"/>
    <mergeCell ref="L518:M518"/>
    <mergeCell ref="N518:O518"/>
    <mergeCell ref="P518:Q518"/>
    <mergeCell ref="R518:R519"/>
    <mergeCell ref="S518:S519"/>
    <mergeCell ref="T518:T519"/>
    <mergeCell ref="P571:Q571"/>
    <mergeCell ref="R571:R572"/>
    <mergeCell ref="C527:C530"/>
    <mergeCell ref="D527:T527"/>
    <mergeCell ref="D528:T528"/>
    <mergeCell ref="D529:E529"/>
    <mergeCell ref="F529:G529"/>
    <mergeCell ref="H529:I529"/>
    <mergeCell ref="J529:K529"/>
    <mergeCell ref="L529:M529"/>
    <mergeCell ref="N529:O529"/>
    <mergeCell ref="P529:Q529"/>
    <mergeCell ref="R529:R530"/>
    <mergeCell ref="S529:S530"/>
    <mergeCell ref="T529:T530"/>
    <mergeCell ref="S571:S572"/>
    <mergeCell ref="T571:T572"/>
    <mergeCell ref="C569:C572"/>
    <mergeCell ref="D569:T569"/>
    <mergeCell ref="D570:T570"/>
    <mergeCell ref="D571:E571"/>
    <mergeCell ref="F571:G571"/>
    <mergeCell ref="H571:I571"/>
    <mergeCell ref="J571:K571"/>
    <mergeCell ref="C591:C594"/>
    <mergeCell ref="D591:T591"/>
    <mergeCell ref="D592:T592"/>
    <mergeCell ref="D593:E593"/>
    <mergeCell ref="F593:G593"/>
    <mergeCell ref="H593:I593"/>
    <mergeCell ref="J593:K593"/>
    <mergeCell ref="L593:M593"/>
    <mergeCell ref="N593:O593"/>
    <mergeCell ref="P593:Q593"/>
    <mergeCell ref="R593:R594"/>
    <mergeCell ref="S593:S594"/>
    <mergeCell ref="T593:T594"/>
    <mergeCell ref="C580:C583"/>
    <mergeCell ref="D580:T580"/>
    <mergeCell ref="D581:T581"/>
    <mergeCell ref="D582:E582"/>
    <mergeCell ref="F582:G582"/>
    <mergeCell ref="H582:I582"/>
    <mergeCell ref="J582:K582"/>
    <mergeCell ref="L582:M582"/>
    <mergeCell ref="N582:O582"/>
    <mergeCell ref="P582:Q582"/>
    <mergeCell ref="R582:R583"/>
    <mergeCell ref="S582:S583"/>
    <mergeCell ref="T582:T583"/>
    <mergeCell ref="C602:C605"/>
    <mergeCell ref="D602:T602"/>
    <mergeCell ref="D603:T603"/>
    <mergeCell ref="D604:E604"/>
    <mergeCell ref="F604:G604"/>
    <mergeCell ref="H604:I604"/>
    <mergeCell ref="J604:K604"/>
    <mergeCell ref="L604:M604"/>
    <mergeCell ref="N604:O604"/>
    <mergeCell ref="P604:Q604"/>
    <mergeCell ref="R604:R605"/>
    <mergeCell ref="S604:S605"/>
    <mergeCell ref="T604:T605"/>
    <mergeCell ref="C640:C643"/>
    <mergeCell ref="D640:T640"/>
    <mergeCell ref="D641:T641"/>
    <mergeCell ref="D642:E642"/>
    <mergeCell ref="F642:G642"/>
    <mergeCell ref="H642:I642"/>
    <mergeCell ref="J642:K642"/>
    <mergeCell ref="L642:M642"/>
    <mergeCell ref="N642:O642"/>
    <mergeCell ref="P642:Q642"/>
    <mergeCell ref="R642:R643"/>
    <mergeCell ref="S642:S643"/>
    <mergeCell ref="T642:T643"/>
    <mergeCell ref="C661:C663"/>
    <mergeCell ref="D661:J661"/>
    <mergeCell ref="D662:E662"/>
    <mergeCell ref="F662:G662"/>
    <mergeCell ref="H662:I662"/>
    <mergeCell ref="J662:J663"/>
    <mergeCell ref="K661:Q661"/>
    <mergeCell ref="K662:L662"/>
    <mergeCell ref="M662:N662"/>
    <mergeCell ref="O662:P662"/>
    <mergeCell ref="Q662:Q663"/>
    <mergeCell ref="C691:C694"/>
    <mergeCell ref="D691:T691"/>
    <mergeCell ref="D692:T692"/>
    <mergeCell ref="D693:E693"/>
    <mergeCell ref="F693:G693"/>
    <mergeCell ref="H693:I693"/>
    <mergeCell ref="J693:K693"/>
    <mergeCell ref="L693:M693"/>
    <mergeCell ref="N693:O693"/>
    <mergeCell ref="P693:Q693"/>
    <mergeCell ref="R693:R694"/>
    <mergeCell ref="S693:S694"/>
    <mergeCell ref="T693:T694"/>
    <mergeCell ref="C702:C705"/>
    <mergeCell ref="D702:T702"/>
    <mergeCell ref="D703:T703"/>
    <mergeCell ref="D704:E704"/>
    <mergeCell ref="F704:G704"/>
    <mergeCell ref="H704:I704"/>
    <mergeCell ref="J704:K704"/>
    <mergeCell ref="L704:M704"/>
    <mergeCell ref="N704:O704"/>
    <mergeCell ref="P704:Q704"/>
    <mergeCell ref="R704:R705"/>
    <mergeCell ref="S704:S705"/>
    <mergeCell ref="T704:T705"/>
    <mergeCell ref="C758:C761"/>
    <mergeCell ref="D758:T758"/>
    <mergeCell ref="D759:T759"/>
    <mergeCell ref="D760:E760"/>
    <mergeCell ref="F760:G760"/>
    <mergeCell ref="H760:I760"/>
    <mergeCell ref="J760:K760"/>
    <mergeCell ref="L760:M760"/>
    <mergeCell ref="N760:O760"/>
    <mergeCell ref="P760:Q760"/>
    <mergeCell ref="R760:R761"/>
    <mergeCell ref="S760:S761"/>
    <mergeCell ref="T760:T761"/>
    <mergeCell ref="C713:C716"/>
    <mergeCell ref="D713:T713"/>
    <mergeCell ref="D714:T714"/>
    <mergeCell ref="D715:E715"/>
    <mergeCell ref="F715:G715"/>
    <mergeCell ref="H715:I715"/>
    <mergeCell ref="J715:K715"/>
    <mergeCell ref="L715:M715"/>
    <mergeCell ref="N715:O715"/>
    <mergeCell ref="P715:Q715"/>
    <mergeCell ref="R715:R716"/>
    <mergeCell ref="S715:S716"/>
    <mergeCell ref="T715:T716"/>
    <mergeCell ref="C728:C731"/>
    <mergeCell ref="D728:T728"/>
    <mergeCell ref="D729:T729"/>
    <mergeCell ref="D730:E730"/>
    <mergeCell ref="F730:G730"/>
    <mergeCell ref="H730:I730"/>
    <mergeCell ref="J730:K730"/>
    <mergeCell ref="L730:M730"/>
    <mergeCell ref="N730:O730"/>
    <mergeCell ref="P730:Q730"/>
    <mergeCell ref="R730:R731"/>
    <mergeCell ref="S730:S731"/>
    <mergeCell ref="T730:T731"/>
    <mergeCell ref="C774:C777"/>
    <mergeCell ref="D774:T774"/>
    <mergeCell ref="D775:T775"/>
    <mergeCell ref="D776:E776"/>
    <mergeCell ref="F776:G776"/>
    <mergeCell ref="H776:I776"/>
    <mergeCell ref="J776:K776"/>
    <mergeCell ref="L776:M776"/>
    <mergeCell ref="N776:O776"/>
    <mergeCell ref="P776:Q776"/>
    <mergeCell ref="R776:R777"/>
    <mergeCell ref="S776:S777"/>
    <mergeCell ref="T776:T777"/>
    <mergeCell ref="C785:C788"/>
    <mergeCell ref="D785:T785"/>
    <mergeCell ref="D786:T786"/>
    <mergeCell ref="D787:E787"/>
    <mergeCell ref="F787:G787"/>
    <mergeCell ref="H787:I787"/>
    <mergeCell ref="J787:K787"/>
    <mergeCell ref="L787:M787"/>
    <mergeCell ref="N787:O787"/>
    <mergeCell ref="P787:Q787"/>
    <mergeCell ref="R787:R788"/>
    <mergeCell ref="S787:S788"/>
    <mergeCell ref="T787:T788"/>
    <mergeCell ref="C833:C836"/>
    <mergeCell ref="D833:T833"/>
    <mergeCell ref="D834:T834"/>
    <mergeCell ref="D835:E835"/>
    <mergeCell ref="F835:G835"/>
    <mergeCell ref="H835:I835"/>
    <mergeCell ref="J835:K835"/>
    <mergeCell ref="L835:M835"/>
    <mergeCell ref="N835:O835"/>
    <mergeCell ref="P835:Q835"/>
    <mergeCell ref="R835:R836"/>
    <mergeCell ref="S835:S836"/>
    <mergeCell ref="T835:T836"/>
    <mergeCell ref="C822:C825"/>
    <mergeCell ref="D822:T822"/>
    <mergeCell ref="D823:T823"/>
    <mergeCell ref="D824:E824"/>
    <mergeCell ref="F824:G824"/>
    <mergeCell ref="H824:I824"/>
    <mergeCell ref="J824:K824"/>
    <mergeCell ref="L824:M824"/>
    <mergeCell ref="N824:O824"/>
    <mergeCell ref="P824:Q824"/>
    <mergeCell ref="R824:R825"/>
    <mergeCell ref="S824:S825"/>
    <mergeCell ref="T824:T825"/>
    <mergeCell ref="C796:C799"/>
    <mergeCell ref="D796:T796"/>
    <mergeCell ref="D797:T797"/>
    <mergeCell ref="D798:E798"/>
    <mergeCell ref="F798:G798"/>
    <mergeCell ref="H798:I798"/>
    <mergeCell ref="J798:K798"/>
    <mergeCell ref="L798:M798"/>
    <mergeCell ref="N798:O798"/>
    <mergeCell ref="P798:Q798"/>
    <mergeCell ref="R798:R799"/>
    <mergeCell ref="S798:S799"/>
    <mergeCell ref="T798:T799"/>
    <mergeCell ref="C868:C871"/>
    <mergeCell ref="D868:T868"/>
    <mergeCell ref="D869:T869"/>
    <mergeCell ref="D870:E870"/>
    <mergeCell ref="F870:G870"/>
    <mergeCell ref="H870:I870"/>
    <mergeCell ref="J870:K870"/>
    <mergeCell ref="L870:M870"/>
    <mergeCell ref="N870:O870"/>
    <mergeCell ref="P870:Q870"/>
    <mergeCell ref="R870:R871"/>
    <mergeCell ref="S870:S871"/>
    <mergeCell ref="T870:T871"/>
    <mergeCell ref="C879:C882"/>
    <mergeCell ref="D879:T879"/>
    <mergeCell ref="D880:T880"/>
    <mergeCell ref="D881:E881"/>
    <mergeCell ref="F881:G881"/>
    <mergeCell ref="H881:I881"/>
    <mergeCell ref="J881:K881"/>
    <mergeCell ref="L881:M881"/>
    <mergeCell ref="N881:O881"/>
    <mergeCell ref="P881:Q881"/>
    <mergeCell ref="R881:R882"/>
    <mergeCell ref="S881:S882"/>
    <mergeCell ref="T881:T882"/>
    <mergeCell ref="C908:C911"/>
    <mergeCell ref="D908:T908"/>
    <mergeCell ref="D909:T909"/>
    <mergeCell ref="D910:E910"/>
    <mergeCell ref="F910:G910"/>
    <mergeCell ref="H910:I910"/>
    <mergeCell ref="J910:K910"/>
    <mergeCell ref="L910:M910"/>
    <mergeCell ref="N910:O910"/>
    <mergeCell ref="P910:Q910"/>
    <mergeCell ref="R910:R911"/>
    <mergeCell ref="S910:S911"/>
    <mergeCell ref="T910:T911"/>
    <mergeCell ref="C919:C922"/>
    <mergeCell ref="D919:T919"/>
    <mergeCell ref="D920:T920"/>
    <mergeCell ref="D921:E921"/>
    <mergeCell ref="F921:G921"/>
    <mergeCell ref="H921:I921"/>
    <mergeCell ref="J921:K921"/>
    <mergeCell ref="L921:M921"/>
    <mergeCell ref="N921:O921"/>
    <mergeCell ref="P921:Q921"/>
    <mergeCell ref="R921:R922"/>
    <mergeCell ref="S921:S922"/>
    <mergeCell ref="T921:T922"/>
    <mergeCell ref="C946:C949"/>
    <mergeCell ref="D946:T946"/>
    <mergeCell ref="D947:T947"/>
    <mergeCell ref="D948:E948"/>
    <mergeCell ref="F948:G948"/>
    <mergeCell ref="H948:I948"/>
    <mergeCell ref="J948:K948"/>
    <mergeCell ref="L948:M948"/>
    <mergeCell ref="N948:O948"/>
    <mergeCell ref="P948:Q948"/>
    <mergeCell ref="R948:R949"/>
    <mergeCell ref="S948:S949"/>
    <mergeCell ref="T948:T949"/>
    <mergeCell ref="C968:C971"/>
    <mergeCell ref="D968:T968"/>
    <mergeCell ref="D969:T969"/>
    <mergeCell ref="D970:E970"/>
    <mergeCell ref="F970:G970"/>
    <mergeCell ref="H970:I970"/>
    <mergeCell ref="J970:K970"/>
    <mergeCell ref="L970:M970"/>
    <mergeCell ref="N970:O970"/>
    <mergeCell ref="P970:Q970"/>
    <mergeCell ref="R970:R971"/>
    <mergeCell ref="S970:S971"/>
    <mergeCell ref="T970:T971"/>
  </mergeCells>
  <pageMargins left="0.23622047244094491" right="0.23622047244094491" top="0.74803149606299213" bottom="0.74803149606299213" header="0.31496062992125984" footer="0.31496062992125984"/>
  <pageSetup paperSize="9" scale="49" fitToHeight="50" orientation="landscape" r:id="rId1"/>
  <headerFooter>
    <oddFooter>&amp;L&amp;P</oddFooter>
  </headerFooter>
  <rowBreaks count="14" manualBreakCount="14">
    <brk id="46" min="1" max="26" man="1"/>
    <brk id="91" min="1" max="26" man="1"/>
    <brk id="137" min="1" max="26" man="1"/>
    <brk id="183" max="16383" man="1"/>
    <brk id="268" min="1" max="26" man="1"/>
    <brk id="363" min="1" max="26" man="1"/>
    <brk id="409" min="1" max="26" man="1"/>
    <brk id="452" min="1" max="26" man="1"/>
    <brk id="541" min="1" max="26" man="1"/>
    <brk id="727" min="1" max="26" man="1"/>
    <brk id="773" min="1" max="26" man="1"/>
    <brk id="865" min="1" max="26" man="1"/>
    <brk id="905" min="1" max="26" man="1"/>
    <brk id="943" min="1" max="2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7"/>
  <dimension ref="A1:BC189"/>
  <sheetViews>
    <sheetView showGridLines="0" topLeftCell="J4" zoomScaleNormal="100" workbookViewId="0">
      <selection activeCell="F20" sqref="F20:W20"/>
    </sheetView>
  </sheetViews>
  <sheetFormatPr baseColWidth="10" defaultColWidth="9.140625" defaultRowHeight="15" x14ac:dyDescent="0.25"/>
  <cols>
    <col min="1" max="1" width="3.140625" customWidth="1"/>
    <col min="2" max="2" width="37.28515625" customWidth="1"/>
    <col min="3" max="3" width="10.42578125" customWidth="1"/>
    <col min="4" max="4" width="9.85546875" customWidth="1"/>
    <col min="5" max="5" width="10.42578125" customWidth="1"/>
    <col min="6" max="6" width="9.85546875" customWidth="1"/>
    <col min="7" max="13" width="10.42578125" customWidth="1"/>
    <col min="14" max="14" width="10.85546875" customWidth="1"/>
    <col min="15" max="18" width="10.42578125" customWidth="1"/>
    <col min="19" max="19" width="12.5703125" customWidth="1"/>
    <col min="20" max="20" width="10.42578125" customWidth="1"/>
    <col min="21" max="21" width="7.140625" customWidth="1"/>
    <col min="22" max="23" width="10.42578125" customWidth="1"/>
  </cols>
  <sheetData>
    <row r="1" spans="1:23" s="1" customFormat="1" ht="47.25" customHeight="1" x14ac:dyDescent="0.25">
      <c r="A1" s="34"/>
      <c r="B1" s="251" t="str">
        <f>Taules!B2</f>
        <v>ESCOLA POLITÈCNICA SUPERIOR D'ENGINYERIA DE VILANOVA I LA GELTRÚ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64"/>
      <c r="P1" s="34"/>
      <c r="Q1" s="34"/>
      <c r="R1" s="34"/>
      <c r="S1" s="34"/>
      <c r="T1" s="65"/>
    </row>
    <row r="2" spans="1:23" s="1" customFormat="1" ht="18.75" customHeight="1" x14ac:dyDescent="0.25">
      <c r="A2" s="7"/>
    </row>
    <row r="3" spans="1:23" s="1" customFormat="1" ht="18.75" customHeight="1" x14ac:dyDescent="0.25">
      <c r="A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3" s="1" customFormat="1" ht="33.75" customHeight="1" thickBot="1" x14ac:dyDescent="0.3">
      <c r="A4" s="7"/>
      <c r="B4" s="35" t="s">
        <v>41</v>
      </c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3" x14ac:dyDescent="0.25">
      <c r="F5">
        <v>2</v>
      </c>
      <c r="G5" s="118" t="s">
        <v>92</v>
      </c>
      <c r="H5" s="119"/>
      <c r="I5" s="119"/>
      <c r="J5" s="120"/>
      <c r="K5" s="126">
        <v>5.7142857142857141E-2</v>
      </c>
      <c r="L5" s="128">
        <v>1</v>
      </c>
      <c r="M5" s="127" t="s">
        <v>79</v>
      </c>
      <c r="N5" s="125">
        <v>0.98245614035087714</v>
      </c>
      <c r="O5" s="125">
        <v>0</v>
      </c>
      <c r="P5" s="125">
        <v>1.7543859649122806E-2</v>
      </c>
    </row>
    <row r="6" spans="1:23" x14ac:dyDescent="0.25">
      <c r="F6">
        <v>3</v>
      </c>
      <c r="G6" s="121" t="s">
        <v>91</v>
      </c>
      <c r="H6" s="122"/>
      <c r="I6" s="122"/>
      <c r="J6" s="123"/>
      <c r="K6" s="126">
        <v>0.1</v>
      </c>
      <c r="L6" s="128">
        <v>2</v>
      </c>
      <c r="M6" s="127" t="s">
        <v>80</v>
      </c>
      <c r="N6" s="125">
        <v>0.95</v>
      </c>
      <c r="O6" s="125">
        <v>0</v>
      </c>
      <c r="P6" s="125">
        <v>0.05</v>
      </c>
    </row>
    <row r="7" spans="1:23" x14ac:dyDescent="0.25">
      <c r="F7">
        <v>4</v>
      </c>
      <c r="G7" s="121" t="s">
        <v>89</v>
      </c>
      <c r="H7" s="122"/>
      <c r="I7" s="122"/>
      <c r="J7" s="123"/>
      <c r="K7" s="126">
        <v>5.5555555555555552E-2</v>
      </c>
      <c r="L7" s="128">
        <v>3</v>
      </c>
      <c r="M7" s="127" t="s">
        <v>83</v>
      </c>
      <c r="N7" s="125">
        <v>1</v>
      </c>
      <c r="O7" s="125">
        <v>0</v>
      </c>
      <c r="P7" s="125">
        <v>0</v>
      </c>
    </row>
    <row r="8" spans="1:23" x14ac:dyDescent="0.25">
      <c r="F8">
        <v>5</v>
      </c>
      <c r="G8" s="121" t="s">
        <v>87</v>
      </c>
      <c r="H8" s="122"/>
      <c r="I8" s="122"/>
      <c r="J8" s="123"/>
      <c r="K8" s="126">
        <v>0</v>
      </c>
      <c r="L8" s="128">
        <v>4</v>
      </c>
      <c r="M8" s="127" t="s">
        <v>81</v>
      </c>
      <c r="N8" s="125">
        <v>1</v>
      </c>
      <c r="O8" s="125">
        <v>0</v>
      </c>
      <c r="P8" s="125">
        <v>0</v>
      </c>
    </row>
    <row r="9" spans="1:23" ht="18.75" x14ac:dyDescent="0.3">
      <c r="B9" s="38" t="s">
        <v>57</v>
      </c>
      <c r="F9">
        <v>6</v>
      </c>
      <c r="G9" s="121" t="s">
        <v>88</v>
      </c>
      <c r="H9" s="122"/>
      <c r="I9" s="122"/>
      <c r="J9" s="123"/>
      <c r="K9" s="126">
        <v>0.12</v>
      </c>
      <c r="L9" s="128">
        <v>5</v>
      </c>
      <c r="M9" s="127" t="s">
        <v>82</v>
      </c>
      <c r="N9" s="125">
        <v>1</v>
      </c>
      <c r="O9" s="125">
        <v>0</v>
      </c>
      <c r="P9" s="125">
        <v>0</v>
      </c>
    </row>
    <row r="10" spans="1:23" x14ac:dyDescent="0.25">
      <c r="F10">
        <v>7</v>
      </c>
      <c r="G10" s="121" t="s">
        <v>90</v>
      </c>
      <c r="H10" s="122"/>
      <c r="I10" s="122"/>
      <c r="J10" s="123"/>
      <c r="K10" s="126">
        <v>4.5454545454545456E-2</v>
      </c>
      <c r="L10" s="128">
        <v>6</v>
      </c>
      <c r="M10" s="127" t="s">
        <v>84</v>
      </c>
      <c r="N10" s="125">
        <v>0.96</v>
      </c>
      <c r="O10" s="125">
        <v>0.04</v>
      </c>
      <c r="P10" s="125">
        <v>0</v>
      </c>
    </row>
    <row r="11" spans="1:23" ht="15.75" x14ac:dyDescent="0.25">
      <c r="B11" s="42" t="s">
        <v>8</v>
      </c>
      <c r="E11" s="45" t="s">
        <v>63</v>
      </c>
      <c r="G11" s="121" t="s">
        <v>86</v>
      </c>
      <c r="H11" s="122"/>
      <c r="I11" s="122"/>
      <c r="J11" s="123"/>
      <c r="K11" s="126">
        <v>5.7142857142857141E-2</v>
      </c>
      <c r="L11" s="128"/>
      <c r="M11" s="43"/>
      <c r="N11" s="43"/>
    </row>
    <row r="12" spans="1:23" x14ac:dyDescent="0.25">
      <c r="G12" s="121" t="s">
        <v>93</v>
      </c>
      <c r="H12" s="122"/>
      <c r="I12" s="122"/>
      <c r="J12" s="123"/>
      <c r="K12" s="126">
        <v>7.3529411764705885E-2</v>
      </c>
      <c r="L12" s="129"/>
      <c r="M12" s="43"/>
    </row>
    <row r="15" spans="1:23" s="58" customFormat="1" ht="15.75" customHeight="1" x14ac:dyDescent="0.25">
      <c r="B15" s="59"/>
      <c r="C15" s="331" t="str">
        <f>Taules!C20</f>
        <v>GRAU EN ELECTRÒNICA INDUSTRIAL I AUTOMÀTICA</v>
      </c>
      <c r="D15" s="332"/>
      <c r="E15" s="333"/>
      <c r="F15" s="331" t="str">
        <f>Taules!C21</f>
        <v>GRAU EN ENGINYERIA DE DISSENY INDUSTRIAL I DESENVOLUPAMENT DEL PRODUCTE</v>
      </c>
      <c r="G15" s="332"/>
      <c r="H15" s="333"/>
      <c r="I15" s="331" t="str">
        <f>Taules!C22</f>
        <v>GRAU EN ENGINYERIA ELÈCTRICA</v>
      </c>
      <c r="J15" s="332"/>
      <c r="K15" s="333"/>
      <c r="L15" s="331" t="str">
        <f>Taules!C23</f>
        <v>GRAU EN ENGINYERIA MECÀNICA</v>
      </c>
      <c r="M15" s="332"/>
      <c r="N15" s="333"/>
      <c r="O15" s="331" t="e">
        <f>Taules!#REF!</f>
        <v>#REF!</v>
      </c>
      <c r="P15" s="332"/>
      <c r="Q15" s="333"/>
      <c r="R15" s="331" t="e">
        <f>Taules!#REF!</f>
        <v>#REF!</v>
      </c>
      <c r="S15" s="332"/>
      <c r="T15" s="333"/>
      <c r="U15" s="331" t="e">
        <f>Taules!#REF!</f>
        <v>#REF!</v>
      </c>
      <c r="V15" s="332"/>
      <c r="W15" s="333"/>
    </row>
    <row r="16" spans="1:23" x14ac:dyDescent="0.25">
      <c r="B16" s="57"/>
      <c r="C16" s="41">
        <v>2005</v>
      </c>
      <c r="D16" s="41">
        <v>2008</v>
      </c>
      <c r="E16" s="41">
        <v>2011</v>
      </c>
      <c r="F16" s="41">
        <v>2005</v>
      </c>
      <c r="G16" s="41">
        <v>2008</v>
      </c>
      <c r="H16" s="41">
        <v>2011</v>
      </c>
      <c r="I16" s="41">
        <v>2005</v>
      </c>
      <c r="J16" s="41">
        <v>2008</v>
      </c>
      <c r="K16" s="41">
        <v>2011</v>
      </c>
      <c r="L16" s="41">
        <v>2005</v>
      </c>
      <c r="M16" s="41">
        <v>2008</v>
      </c>
      <c r="N16" s="41">
        <v>2011</v>
      </c>
      <c r="O16" s="41">
        <v>2005</v>
      </c>
      <c r="P16" s="41">
        <v>2008</v>
      </c>
      <c r="Q16" s="41">
        <v>2011</v>
      </c>
      <c r="R16" s="41">
        <v>2005</v>
      </c>
      <c r="S16" s="41">
        <v>2008</v>
      </c>
      <c r="T16" s="41">
        <v>2011</v>
      </c>
      <c r="U16" s="41">
        <v>2005</v>
      </c>
      <c r="V16" s="41">
        <v>2008</v>
      </c>
      <c r="W16" s="41">
        <v>2011</v>
      </c>
    </row>
    <row r="17" spans="2:23" x14ac:dyDescent="0.25">
      <c r="B17" s="61" t="s">
        <v>10</v>
      </c>
      <c r="C17" s="117"/>
      <c r="D17" s="117"/>
      <c r="E17" s="40" t="e">
        <f>Taules!#REF!</f>
        <v>#REF!</v>
      </c>
      <c r="F17" s="99">
        <v>0</v>
      </c>
      <c r="G17" s="125">
        <v>1.7543859649122806E-2</v>
      </c>
      <c r="H17" s="39" t="e">
        <f>Taules!#REF!</f>
        <v>#REF!</v>
      </c>
      <c r="I17" s="99">
        <v>0</v>
      </c>
      <c r="J17" s="125">
        <v>0.05</v>
      </c>
      <c r="K17" s="39" t="e">
        <f>Taules!#REF!</f>
        <v>#REF!</v>
      </c>
      <c r="L17" s="99">
        <v>0</v>
      </c>
      <c r="M17" s="125">
        <v>0</v>
      </c>
      <c r="N17" s="39" t="e">
        <f>Taules!#REF!</f>
        <v>#REF!</v>
      </c>
      <c r="O17" s="99">
        <v>0</v>
      </c>
      <c r="P17" s="125">
        <v>0</v>
      </c>
      <c r="Q17" s="39" t="e">
        <f>Taules!#REF!</f>
        <v>#REF!</v>
      </c>
      <c r="R17" s="124">
        <v>0.04</v>
      </c>
      <c r="S17" s="125">
        <v>0</v>
      </c>
      <c r="T17" s="39" t="e">
        <f>Taules!#REF!</f>
        <v>#REF!</v>
      </c>
      <c r="U17" s="99">
        <v>0</v>
      </c>
      <c r="V17" s="125">
        <v>0</v>
      </c>
      <c r="W17" s="39" t="e">
        <f>Taules!#REF!</f>
        <v>#REF!</v>
      </c>
    </row>
    <row r="18" spans="2:23" x14ac:dyDescent="0.25">
      <c r="B18" s="60" t="s">
        <v>58</v>
      </c>
      <c r="C18" s="117"/>
      <c r="D18" s="117"/>
      <c r="E18" s="40" t="e">
        <f>Taules!#REF!</f>
        <v>#REF!</v>
      </c>
      <c r="F18" s="99">
        <v>5.7142857142857141E-2</v>
      </c>
      <c r="G18" s="125">
        <v>0</v>
      </c>
      <c r="H18" s="39" t="e">
        <f>Taules!#REF!</f>
        <v>#REF!</v>
      </c>
      <c r="I18" s="99">
        <v>0.1</v>
      </c>
      <c r="J18" s="125">
        <v>0</v>
      </c>
      <c r="K18" s="39" t="e">
        <f>Taules!#REF!</f>
        <v>#REF!</v>
      </c>
      <c r="L18" s="99">
        <v>5.5555555555555552E-2</v>
      </c>
      <c r="M18" s="125">
        <v>0</v>
      </c>
      <c r="N18" s="39" t="e">
        <f>Taules!#REF!</f>
        <v>#REF!</v>
      </c>
      <c r="O18" s="99">
        <v>0</v>
      </c>
      <c r="P18" s="125">
        <v>0</v>
      </c>
      <c r="Q18" s="39" t="e">
        <f>Taules!#REF!</f>
        <v>#REF!</v>
      </c>
      <c r="R18" s="99">
        <v>0.12</v>
      </c>
      <c r="S18" s="125">
        <v>0</v>
      </c>
      <c r="T18" s="39" t="e">
        <f>Taules!#REF!</f>
        <v>#REF!</v>
      </c>
      <c r="U18" s="99">
        <v>4.5454545454545456E-2</v>
      </c>
      <c r="V18" s="125">
        <v>0.04</v>
      </c>
      <c r="W18" s="39" t="e">
        <f>Taules!#REF!</f>
        <v>#REF!</v>
      </c>
    </row>
    <row r="19" spans="2:23" x14ac:dyDescent="0.25">
      <c r="B19" s="61" t="s">
        <v>9</v>
      </c>
      <c r="C19" s="117"/>
      <c r="D19" s="117"/>
      <c r="E19" s="40" t="e">
        <f>Taules!#REF!</f>
        <v>#REF!</v>
      </c>
      <c r="F19" s="99">
        <v>0.94285714285714284</v>
      </c>
      <c r="G19" s="125">
        <v>0.98245614035087714</v>
      </c>
      <c r="H19" s="39" t="e">
        <f>Taules!#REF!</f>
        <v>#REF!</v>
      </c>
      <c r="I19" s="99">
        <v>0.9</v>
      </c>
      <c r="J19" s="125">
        <v>0.95</v>
      </c>
      <c r="K19" s="39" t="e">
        <f>Taules!#REF!</f>
        <v>#REF!</v>
      </c>
      <c r="L19" s="99">
        <v>0.94444444444444442</v>
      </c>
      <c r="M19" s="125">
        <v>1</v>
      </c>
      <c r="N19" s="39" t="e">
        <f>Taules!#REF!</f>
        <v>#REF!</v>
      </c>
      <c r="O19" s="99">
        <v>1</v>
      </c>
      <c r="P19" s="125">
        <v>1</v>
      </c>
      <c r="Q19" s="39" t="e">
        <f>Taules!#REF!</f>
        <v>#REF!</v>
      </c>
      <c r="R19" s="99">
        <v>0.84</v>
      </c>
      <c r="S19" s="125">
        <v>1</v>
      </c>
      <c r="T19" s="39" t="e">
        <f>Taules!#REF!</f>
        <v>#REF!</v>
      </c>
      <c r="U19" s="99">
        <v>0.95454545454545459</v>
      </c>
      <c r="V19" s="125">
        <v>0.96</v>
      </c>
      <c r="W19" s="39" t="e">
        <f>Taules!#REF!</f>
        <v>#REF!</v>
      </c>
    </row>
    <row r="20" spans="2:23" x14ac:dyDescent="0.25">
      <c r="F20" s="138">
        <f>(F19/2)</f>
        <v>0.47142857142857142</v>
      </c>
      <c r="G20" s="138">
        <f t="shared" ref="G20:I20" si="0">(G19/2)</f>
        <v>0.49122807017543857</v>
      </c>
      <c r="H20" s="138" t="e">
        <f t="shared" si="0"/>
        <v>#REF!</v>
      </c>
      <c r="I20" s="138">
        <f t="shared" si="0"/>
        <v>0.45</v>
      </c>
      <c r="J20" s="138">
        <f t="shared" ref="J20" si="1">(J19/2)</f>
        <v>0.47499999999999998</v>
      </c>
      <c r="K20" s="138" t="e">
        <f t="shared" ref="K20:L20" si="2">(K19/2)</f>
        <v>#REF!</v>
      </c>
      <c r="L20" s="138">
        <f t="shared" si="2"/>
        <v>0.47222222222222221</v>
      </c>
      <c r="M20" s="138">
        <f t="shared" ref="M20" si="3">(M19/2)</f>
        <v>0.5</v>
      </c>
      <c r="N20" s="138" t="e">
        <f t="shared" ref="N20:O20" si="4">(N19/2)</f>
        <v>#REF!</v>
      </c>
      <c r="O20" s="138">
        <f t="shared" si="4"/>
        <v>0.5</v>
      </c>
      <c r="P20" s="138">
        <f t="shared" ref="P20" si="5">(P19/2)</f>
        <v>0.5</v>
      </c>
      <c r="Q20" s="138" t="e">
        <f t="shared" ref="Q20:R20" si="6">(Q19/2)</f>
        <v>#REF!</v>
      </c>
      <c r="R20" s="138">
        <f t="shared" si="6"/>
        <v>0.42</v>
      </c>
      <c r="S20" s="138">
        <f t="shared" ref="S20" si="7">(S19/2)</f>
        <v>0.5</v>
      </c>
      <c r="T20" s="138" t="e">
        <f t="shared" ref="T20:U20" si="8">(T19/2)</f>
        <v>#REF!</v>
      </c>
      <c r="U20" s="138">
        <f t="shared" si="8"/>
        <v>0.47727272727272729</v>
      </c>
      <c r="V20" s="138">
        <f t="shared" ref="V20" si="9">(V19/2)</f>
        <v>0.48</v>
      </c>
      <c r="W20" s="138" t="e">
        <f t="shared" ref="W20" si="10">(W19/2)</f>
        <v>#REF!</v>
      </c>
    </row>
    <row r="23" spans="2:23" ht="15.75" x14ac:dyDescent="0.25">
      <c r="B23" s="42" t="s">
        <v>49</v>
      </c>
      <c r="G23" s="45" t="s">
        <v>63</v>
      </c>
    </row>
    <row r="27" spans="2:23" ht="15" customHeight="1" x14ac:dyDescent="0.25">
      <c r="B27" s="342"/>
      <c r="C27" s="95">
        <v>2005</v>
      </c>
      <c r="D27" s="96"/>
      <c r="E27" s="96"/>
      <c r="F27" s="96"/>
      <c r="G27" s="96"/>
      <c r="H27" s="134"/>
      <c r="I27" s="135">
        <v>2008</v>
      </c>
      <c r="J27" s="136"/>
      <c r="K27" s="136"/>
      <c r="L27" s="136"/>
      <c r="M27" s="136"/>
      <c r="N27" s="137"/>
      <c r="O27" s="97">
        <v>2011</v>
      </c>
      <c r="P27" s="98"/>
      <c r="Q27" s="98"/>
      <c r="R27" s="98"/>
      <c r="S27" s="98"/>
      <c r="T27" s="98"/>
    </row>
    <row r="28" spans="2:23" ht="15" customHeight="1" x14ac:dyDescent="0.25">
      <c r="B28" s="343"/>
      <c r="C28" s="11" t="s">
        <v>95</v>
      </c>
      <c r="D28" s="113" t="s">
        <v>96</v>
      </c>
      <c r="E28" s="113" t="s">
        <v>97</v>
      </c>
      <c r="F28" s="113" t="s">
        <v>98</v>
      </c>
      <c r="G28" s="113" t="s">
        <v>99</v>
      </c>
      <c r="H28" s="113" t="s">
        <v>94</v>
      </c>
      <c r="I28" s="11" t="s">
        <v>95</v>
      </c>
      <c r="J28" s="113" t="s">
        <v>96</v>
      </c>
      <c r="K28" s="113" t="s">
        <v>97</v>
      </c>
      <c r="L28" s="113" t="s">
        <v>98</v>
      </c>
      <c r="M28" s="113" t="s">
        <v>99</v>
      </c>
      <c r="N28" s="113" t="s">
        <v>94</v>
      </c>
      <c r="O28" s="11" t="s">
        <v>95</v>
      </c>
      <c r="P28" s="113" t="s">
        <v>96</v>
      </c>
      <c r="Q28" s="113" t="s">
        <v>97</v>
      </c>
      <c r="R28" s="113" t="s">
        <v>98</v>
      </c>
      <c r="S28" s="113" t="s">
        <v>99</v>
      </c>
      <c r="T28" s="113" t="s">
        <v>94</v>
      </c>
    </row>
    <row r="29" spans="2:23" ht="25.5" x14ac:dyDescent="0.25">
      <c r="B29" s="30" t="s">
        <v>16</v>
      </c>
      <c r="C29" s="8">
        <v>2.8571428571428571E-2</v>
      </c>
      <c r="D29" s="114">
        <v>0</v>
      </c>
      <c r="E29" s="114">
        <v>0</v>
      </c>
      <c r="F29" s="114">
        <v>0</v>
      </c>
      <c r="G29" s="114">
        <v>4.1666666666666664E-2</v>
      </c>
      <c r="H29" s="114">
        <v>9.0909090909090912E-2</v>
      </c>
      <c r="I29" s="8">
        <v>7.1428571428571425E-2</v>
      </c>
      <c r="J29" s="8">
        <v>0</v>
      </c>
      <c r="K29" s="114">
        <v>0</v>
      </c>
      <c r="L29" s="114">
        <v>0</v>
      </c>
      <c r="M29" s="114">
        <v>4.3478260869565216E-2</v>
      </c>
      <c r="N29" s="114">
        <v>0.08</v>
      </c>
      <c r="O29" s="8" t="e">
        <f>Taules!#REF!</f>
        <v>#REF!</v>
      </c>
      <c r="P29" s="8" t="e">
        <f>Taules!#REF!</f>
        <v>#REF!</v>
      </c>
      <c r="Q29" s="8" t="e">
        <f>Taules!#REF!</f>
        <v>#REF!</v>
      </c>
      <c r="R29" s="8" t="e">
        <f>Taules!#REF!</f>
        <v>#REF!</v>
      </c>
      <c r="S29" s="8" t="e">
        <f>Taules!#REF!</f>
        <v>#REF!</v>
      </c>
      <c r="T29" s="8" t="e">
        <f>Taules!#REF!</f>
        <v>#REF!</v>
      </c>
    </row>
    <row r="30" spans="2:23" ht="25.5" x14ac:dyDescent="0.25">
      <c r="B30" s="30" t="s">
        <v>15</v>
      </c>
      <c r="C30" s="8">
        <v>0</v>
      </c>
      <c r="D30" s="114">
        <v>0</v>
      </c>
      <c r="E30" s="114">
        <v>0.1111111111111111</v>
      </c>
      <c r="F30" s="114">
        <v>0</v>
      </c>
      <c r="G30" s="114">
        <v>8.3333333333333329E-2</v>
      </c>
      <c r="H30" s="114">
        <v>9.0909090909090912E-2</v>
      </c>
      <c r="I30" s="8">
        <v>1.7857142857142856E-2</v>
      </c>
      <c r="J30" s="8">
        <v>0</v>
      </c>
      <c r="K30" s="114">
        <v>4.1666666666666664E-2</v>
      </c>
      <c r="L30" s="114">
        <v>0</v>
      </c>
      <c r="M30" s="114">
        <v>0.13043478260869565</v>
      </c>
      <c r="N30" s="114">
        <v>0.04</v>
      </c>
      <c r="O30" s="8" t="e">
        <f>Taules!#REF!</f>
        <v>#REF!</v>
      </c>
      <c r="P30" s="8" t="e">
        <f>Taules!#REF!</f>
        <v>#REF!</v>
      </c>
      <c r="Q30" s="8" t="e">
        <f>Taules!#REF!</f>
        <v>#REF!</v>
      </c>
      <c r="R30" s="8" t="e">
        <f>Taules!#REF!</f>
        <v>#REF!</v>
      </c>
      <c r="S30" s="8" t="e">
        <f>Taules!#REF!</f>
        <v>#REF!</v>
      </c>
      <c r="T30" s="8" t="e">
        <f>Taules!#REF!</f>
        <v>#REF!</v>
      </c>
    </row>
    <row r="31" spans="2:23" ht="25.5" x14ac:dyDescent="0.25">
      <c r="B31" s="30" t="s">
        <v>14</v>
      </c>
      <c r="C31" s="8">
        <v>5.7142857142857141E-2</v>
      </c>
      <c r="D31" s="114">
        <v>0.1</v>
      </c>
      <c r="E31" s="114">
        <v>5.5555555555555552E-2</v>
      </c>
      <c r="F31" s="114">
        <v>0.05</v>
      </c>
      <c r="G31" s="114">
        <v>4.1666666666666664E-2</v>
      </c>
      <c r="H31" s="114">
        <v>0.18181818181818182</v>
      </c>
      <c r="I31" s="8">
        <v>0.16071428571428573</v>
      </c>
      <c r="J31" s="8">
        <v>0.10526315789473684</v>
      </c>
      <c r="K31" s="114">
        <v>4.1666666666666664E-2</v>
      </c>
      <c r="L31" s="114">
        <v>6.25E-2</v>
      </c>
      <c r="M31" s="114">
        <v>8.6956521739130432E-2</v>
      </c>
      <c r="N31" s="114">
        <v>0.12</v>
      </c>
      <c r="O31" s="8" t="e">
        <f>Taules!#REF!</f>
        <v>#REF!</v>
      </c>
      <c r="P31" s="8" t="e">
        <f>Taules!#REF!</f>
        <v>#REF!</v>
      </c>
      <c r="Q31" s="8" t="e">
        <f>Taules!#REF!</f>
        <v>#REF!</v>
      </c>
      <c r="R31" s="8" t="e">
        <f>Taules!#REF!</f>
        <v>#REF!</v>
      </c>
      <c r="S31" s="8" t="e">
        <f>Taules!#REF!</f>
        <v>#REF!</v>
      </c>
      <c r="T31" s="8" t="e">
        <f>Taules!#REF!</f>
        <v>#REF!</v>
      </c>
    </row>
    <row r="32" spans="2:23" x14ac:dyDescent="0.25">
      <c r="B32" s="30" t="s">
        <v>13</v>
      </c>
      <c r="C32" s="8">
        <v>0.25714285714285712</v>
      </c>
      <c r="D32" s="114">
        <v>0</v>
      </c>
      <c r="E32" s="114">
        <v>0.16666666666666666</v>
      </c>
      <c r="F32" s="114">
        <v>0.3</v>
      </c>
      <c r="G32" s="114">
        <v>0.20833333333333334</v>
      </c>
      <c r="H32" s="114">
        <v>4.5454545454545456E-2</v>
      </c>
      <c r="I32" s="8">
        <v>8.9285714285714288E-2</v>
      </c>
      <c r="J32" s="8">
        <v>0.15789473684210525</v>
      </c>
      <c r="K32" s="114">
        <v>0.25</v>
      </c>
      <c r="L32" s="114">
        <v>0.3125</v>
      </c>
      <c r="M32" s="114">
        <v>0.21739130434782608</v>
      </c>
      <c r="N32" s="114">
        <v>0.12</v>
      </c>
      <c r="O32" s="8" t="e">
        <f>Taules!#REF!</f>
        <v>#REF!</v>
      </c>
      <c r="P32" s="8" t="e">
        <f>Taules!#REF!</f>
        <v>#REF!</v>
      </c>
      <c r="Q32" s="8" t="e">
        <f>Taules!#REF!</f>
        <v>#REF!</v>
      </c>
      <c r="R32" s="8" t="e">
        <f>Taules!#REF!</f>
        <v>#REF!</v>
      </c>
      <c r="S32" s="8" t="e">
        <f>Taules!#REF!</f>
        <v>#REF!</v>
      </c>
      <c r="T32" s="8" t="e">
        <f>Taules!#REF!</f>
        <v>#REF!</v>
      </c>
    </row>
    <row r="33" spans="2:55" ht="25.5" x14ac:dyDescent="0.25">
      <c r="B33" s="30" t="s">
        <v>12</v>
      </c>
      <c r="C33" s="8">
        <v>0.17142857142857143</v>
      </c>
      <c r="D33" s="114">
        <v>1E-4</v>
      </c>
      <c r="E33" s="114">
        <v>0.27777777777777779</v>
      </c>
      <c r="F33" s="114">
        <v>0.4</v>
      </c>
      <c r="G33" s="114">
        <v>0.29166666666666669</v>
      </c>
      <c r="H33" s="114">
        <v>0.22727272727272727</v>
      </c>
      <c r="I33" s="8">
        <v>0.2857142857142857</v>
      </c>
      <c r="J33" s="8">
        <v>0.36842105263157893</v>
      </c>
      <c r="K33" s="114">
        <v>0.125</v>
      </c>
      <c r="L33" s="114">
        <v>0</v>
      </c>
      <c r="M33" s="114">
        <v>0.13043478260869565</v>
      </c>
      <c r="N33" s="114">
        <v>0.2</v>
      </c>
      <c r="O33" s="8" t="e">
        <f>Taules!#REF!</f>
        <v>#REF!</v>
      </c>
      <c r="P33" s="8" t="e">
        <f>Taules!#REF!</f>
        <v>#REF!</v>
      </c>
      <c r="Q33" s="8" t="e">
        <f>Taules!#REF!</f>
        <v>#REF!</v>
      </c>
      <c r="R33" s="8" t="e">
        <f>Taules!#REF!</f>
        <v>#REF!</v>
      </c>
      <c r="S33" s="8" t="e">
        <f>Taules!#REF!</f>
        <v>#REF!</v>
      </c>
      <c r="T33" s="8" t="e">
        <f>Taules!#REF!</f>
        <v>#REF!</v>
      </c>
      <c r="BB33" s="138"/>
    </row>
    <row r="34" spans="2:55" ht="25.5" x14ac:dyDescent="0.25">
      <c r="B34" s="30" t="s">
        <v>11</v>
      </c>
      <c r="C34" s="8">
        <v>0.48571428571428571</v>
      </c>
      <c r="D34" s="114">
        <v>0.9</v>
      </c>
      <c r="E34" s="114">
        <v>0.3888888888888889</v>
      </c>
      <c r="F34" s="114">
        <v>0.25</v>
      </c>
      <c r="G34" s="114">
        <v>0.33333333333333331</v>
      </c>
      <c r="H34" s="114">
        <v>0.36363636363636365</v>
      </c>
      <c r="I34" s="8">
        <v>0.375</v>
      </c>
      <c r="J34" s="8">
        <v>0.36842105263157893</v>
      </c>
      <c r="K34" s="114">
        <v>0.54166666666666663</v>
      </c>
      <c r="L34" s="114">
        <v>0.625</v>
      </c>
      <c r="M34" s="114">
        <v>0.39130434782608697</v>
      </c>
      <c r="N34" s="114">
        <v>0.44</v>
      </c>
      <c r="O34" s="8" t="e">
        <f>Taules!#REF!</f>
        <v>#REF!</v>
      </c>
      <c r="P34" s="8" t="e">
        <f>Taules!#REF!</f>
        <v>#REF!</v>
      </c>
      <c r="Q34" s="8" t="e">
        <f>Taules!#REF!</f>
        <v>#REF!</v>
      </c>
      <c r="R34" s="8" t="e">
        <f>Taules!#REF!</f>
        <v>#REF!</v>
      </c>
      <c r="S34" s="8" t="e">
        <f>Taules!#REF!</f>
        <v>#REF!</v>
      </c>
      <c r="T34" s="8" t="e">
        <f>Taules!#REF!</f>
        <v>#REF!</v>
      </c>
      <c r="BC34" s="138"/>
    </row>
    <row r="35" spans="2:55" x14ac:dyDescent="0.25">
      <c r="B35" s="112"/>
      <c r="C35" s="138">
        <f>(C34/2)</f>
        <v>0.24285714285714285</v>
      </c>
      <c r="D35" s="138">
        <f t="shared" ref="D35:T35" si="11">(D34/2)</f>
        <v>0.45</v>
      </c>
      <c r="E35" s="138">
        <f t="shared" si="11"/>
        <v>0.19444444444444445</v>
      </c>
      <c r="F35" s="138">
        <f t="shared" si="11"/>
        <v>0.125</v>
      </c>
      <c r="G35" s="138">
        <f t="shared" si="11"/>
        <v>0.16666666666666666</v>
      </c>
      <c r="H35" s="138">
        <f t="shared" si="11"/>
        <v>0.18181818181818182</v>
      </c>
      <c r="I35" s="138">
        <f t="shared" si="11"/>
        <v>0.1875</v>
      </c>
      <c r="J35" s="138">
        <f t="shared" si="11"/>
        <v>0.18421052631578946</v>
      </c>
      <c r="K35" s="138">
        <f t="shared" si="11"/>
        <v>0.27083333333333331</v>
      </c>
      <c r="L35" s="138">
        <f t="shared" si="11"/>
        <v>0.3125</v>
      </c>
      <c r="M35" s="138">
        <f t="shared" si="11"/>
        <v>0.19565217391304349</v>
      </c>
      <c r="N35" s="138">
        <f t="shared" si="11"/>
        <v>0.22</v>
      </c>
      <c r="O35" s="138" t="e">
        <f t="shared" si="11"/>
        <v>#REF!</v>
      </c>
      <c r="P35" s="138" t="e">
        <f t="shared" si="11"/>
        <v>#REF!</v>
      </c>
      <c r="Q35" s="138" t="e">
        <f t="shared" si="11"/>
        <v>#REF!</v>
      </c>
      <c r="R35" s="138" t="e">
        <f t="shared" si="11"/>
        <v>#REF!</v>
      </c>
      <c r="S35" s="138" t="e">
        <f t="shared" si="11"/>
        <v>#REF!</v>
      </c>
      <c r="T35" s="138" t="e">
        <f t="shared" si="11"/>
        <v>#REF!</v>
      </c>
      <c r="BC35" s="138"/>
    </row>
    <row r="36" spans="2:55" ht="22.5" x14ac:dyDescent="0.25">
      <c r="B36" s="112"/>
      <c r="C36" s="138"/>
      <c r="D36" s="138"/>
      <c r="E36" s="138"/>
      <c r="F36" s="138"/>
      <c r="G36" s="138"/>
      <c r="H36" s="138"/>
      <c r="N36" s="130" t="s">
        <v>11</v>
      </c>
      <c r="O36" s="130" t="s">
        <v>12</v>
      </c>
      <c r="P36" s="130" t="s">
        <v>13</v>
      </c>
      <c r="Q36" s="130" t="s">
        <v>14</v>
      </c>
      <c r="R36" s="130" t="s">
        <v>15</v>
      </c>
      <c r="S36" s="130" t="s">
        <v>16</v>
      </c>
      <c r="V36" s="133" t="s">
        <v>11</v>
      </c>
      <c r="W36" s="133" t="s">
        <v>12</v>
      </c>
      <c r="X36" s="133" t="s">
        <v>13</v>
      </c>
      <c r="Y36" s="133" t="s">
        <v>14</v>
      </c>
      <c r="Z36" s="133" t="s">
        <v>15</v>
      </c>
      <c r="AA36" s="133" t="s">
        <v>16</v>
      </c>
      <c r="BC36" s="138"/>
    </row>
    <row r="37" spans="2:55" x14ac:dyDescent="0.25">
      <c r="I37">
        <v>2</v>
      </c>
      <c r="J37" s="121" t="s">
        <v>92</v>
      </c>
      <c r="K37" s="122"/>
      <c r="L37" s="122"/>
      <c r="M37" s="123"/>
      <c r="N37" s="116">
        <v>0.48571428571428571</v>
      </c>
      <c r="O37" s="99">
        <v>0.17142857142857143</v>
      </c>
      <c r="P37" s="99">
        <v>0.25714285714285712</v>
      </c>
      <c r="Q37" s="99">
        <v>5.7142857142857141E-2</v>
      </c>
      <c r="R37" s="99">
        <v>0</v>
      </c>
      <c r="S37" s="99">
        <v>2.8571428571428571E-2</v>
      </c>
      <c r="T37" s="131">
        <v>0.02</v>
      </c>
      <c r="U37" s="127" t="s">
        <v>79</v>
      </c>
      <c r="V37" s="125">
        <v>0.375</v>
      </c>
      <c r="W37" s="125">
        <v>0.2857142857142857</v>
      </c>
      <c r="X37" s="125">
        <v>8.9285714285714288E-2</v>
      </c>
      <c r="Y37" s="125">
        <v>0.16071428571428573</v>
      </c>
      <c r="Z37" s="125">
        <v>1.7857142857142856E-2</v>
      </c>
      <c r="AA37" s="125">
        <v>7.1428571428571425E-2</v>
      </c>
      <c r="BC37" s="138"/>
    </row>
    <row r="38" spans="2:55" x14ac:dyDescent="0.25">
      <c r="I38">
        <v>3</v>
      </c>
      <c r="J38" s="121" t="s">
        <v>91</v>
      </c>
      <c r="K38" s="122"/>
      <c r="L38" s="122"/>
      <c r="M38" s="123"/>
      <c r="N38" s="116">
        <v>0.9</v>
      </c>
      <c r="O38" s="99">
        <v>0</v>
      </c>
      <c r="P38" s="99">
        <v>0</v>
      </c>
      <c r="Q38" s="99">
        <v>0.1</v>
      </c>
      <c r="R38" s="99">
        <v>0</v>
      </c>
      <c r="S38" s="99">
        <v>0</v>
      </c>
      <c r="T38" s="131">
        <v>0.03</v>
      </c>
      <c r="U38" s="127" t="s">
        <v>80</v>
      </c>
      <c r="V38" s="125">
        <v>0.36842105263157893</v>
      </c>
      <c r="W38" s="125">
        <v>0.36842105263157893</v>
      </c>
      <c r="X38" s="125">
        <v>0.15789473684210525</v>
      </c>
      <c r="Y38" s="125">
        <v>0.10526315789473684</v>
      </c>
      <c r="Z38" s="125">
        <v>0</v>
      </c>
      <c r="AA38" s="125">
        <v>0</v>
      </c>
      <c r="BC38" s="138"/>
    </row>
    <row r="39" spans="2:55" ht="15.75" x14ac:dyDescent="0.25">
      <c r="B39" s="42" t="s">
        <v>50</v>
      </c>
      <c r="G39" s="45" t="s">
        <v>63</v>
      </c>
      <c r="I39">
        <v>4</v>
      </c>
      <c r="J39" s="121" t="s">
        <v>89</v>
      </c>
      <c r="K39" s="122"/>
      <c r="L39" s="122"/>
      <c r="M39" s="123"/>
      <c r="N39" s="116">
        <v>0.3888888888888889</v>
      </c>
      <c r="O39" s="99">
        <v>0.27777777777777779</v>
      </c>
      <c r="P39" s="99">
        <v>0.16666666666666666</v>
      </c>
      <c r="Q39" s="99">
        <v>5.5555555555555552E-2</v>
      </c>
      <c r="R39" s="99">
        <v>0.1111111111111111</v>
      </c>
      <c r="S39" s="99">
        <v>0</v>
      </c>
      <c r="T39" s="131">
        <v>0.04</v>
      </c>
      <c r="U39" s="127" t="s">
        <v>83</v>
      </c>
      <c r="V39" s="125">
        <v>0.54166666666666663</v>
      </c>
      <c r="W39" s="125">
        <v>0.125</v>
      </c>
      <c r="X39" s="125">
        <v>0.25</v>
      </c>
      <c r="Y39" s="125">
        <v>4.1666666666666664E-2</v>
      </c>
      <c r="Z39" s="125">
        <v>4.1666666666666664E-2</v>
      </c>
      <c r="AA39" s="125">
        <v>0</v>
      </c>
      <c r="BC39" s="138"/>
    </row>
    <row r="40" spans="2:55" x14ac:dyDescent="0.25">
      <c r="I40">
        <v>5</v>
      </c>
      <c r="J40" s="121" t="s">
        <v>87</v>
      </c>
      <c r="K40" s="122"/>
      <c r="L40" s="122"/>
      <c r="M40" s="123"/>
      <c r="N40" s="99">
        <v>0.25</v>
      </c>
      <c r="O40" s="116">
        <v>0.4</v>
      </c>
      <c r="P40" s="99">
        <v>0.3</v>
      </c>
      <c r="Q40" s="99">
        <v>0.05</v>
      </c>
      <c r="R40" s="99">
        <v>0</v>
      </c>
      <c r="S40" s="99">
        <v>0</v>
      </c>
      <c r="T40" s="132">
        <v>0.05</v>
      </c>
      <c r="U40" s="127" t="s">
        <v>81</v>
      </c>
      <c r="V40" s="125">
        <v>0.625</v>
      </c>
      <c r="W40" s="125">
        <v>0</v>
      </c>
      <c r="X40" s="125">
        <v>0.3125</v>
      </c>
      <c r="Y40" s="125">
        <v>6.25E-2</v>
      </c>
      <c r="Z40" s="125">
        <v>0</v>
      </c>
      <c r="AA40" s="125">
        <v>0</v>
      </c>
      <c r="BC40" s="138"/>
    </row>
    <row r="41" spans="2:55" x14ac:dyDescent="0.25">
      <c r="B41" s="341">
        <v>2008</v>
      </c>
      <c r="C41" s="341"/>
      <c r="D41" s="341"/>
      <c r="E41" s="341"/>
      <c r="F41" s="341"/>
      <c r="G41" s="341"/>
      <c r="H41" s="341"/>
      <c r="I41">
        <v>6</v>
      </c>
      <c r="J41" s="121" t="s">
        <v>88</v>
      </c>
      <c r="K41" s="122"/>
      <c r="L41" s="122"/>
      <c r="M41" s="123"/>
      <c r="N41" s="116">
        <v>0.33333333333333331</v>
      </c>
      <c r="O41" s="99">
        <v>0.29166666666666669</v>
      </c>
      <c r="P41" s="99">
        <v>0.20833333333333334</v>
      </c>
      <c r="Q41" s="99">
        <v>4.1666666666666664E-2</v>
      </c>
      <c r="R41" s="99">
        <v>8.3333333333333329E-2</v>
      </c>
      <c r="S41" s="99">
        <v>4.1666666666666664E-2</v>
      </c>
      <c r="T41" s="132">
        <v>0.06</v>
      </c>
      <c r="U41" s="127" t="s">
        <v>82</v>
      </c>
      <c r="V41" s="125">
        <v>0.39130434782608697</v>
      </c>
      <c r="W41" s="125">
        <v>0.13043478260869565</v>
      </c>
      <c r="X41" s="125">
        <v>0.21739130434782608</v>
      </c>
      <c r="Y41" s="125">
        <v>8.6956521739130432E-2</v>
      </c>
      <c r="Z41" s="125">
        <v>0.13043478260869565</v>
      </c>
      <c r="AA41" s="125">
        <v>4.3478260869565216E-2</v>
      </c>
      <c r="BC41" s="138"/>
    </row>
    <row r="42" spans="2:55" ht="15" customHeight="1" x14ac:dyDescent="0.25">
      <c r="B42" s="338"/>
      <c r="C42" s="340" t="s">
        <v>18</v>
      </c>
      <c r="D42" s="340"/>
      <c r="E42" s="340" t="s">
        <v>19</v>
      </c>
      <c r="F42" s="340"/>
      <c r="G42" s="340" t="s">
        <v>20</v>
      </c>
      <c r="H42" s="340"/>
      <c r="I42">
        <v>7</v>
      </c>
      <c r="J42" s="121" t="s">
        <v>90</v>
      </c>
      <c r="K42" s="122"/>
      <c r="L42" s="122"/>
      <c r="M42" s="123"/>
      <c r="N42" s="116">
        <v>0.36363636363636365</v>
      </c>
      <c r="O42" s="99">
        <v>0.22727272727272727</v>
      </c>
      <c r="P42" s="99">
        <v>4.5454545454545456E-2</v>
      </c>
      <c r="Q42" s="99">
        <v>0.18181818181818182</v>
      </c>
      <c r="R42" s="99">
        <v>9.0909090909090912E-2</v>
      </c>
      <c r="S42" s="99">
        <v>9.0909090909090912E-2</v>
      </c>
      <c r="T42" s="132">
        <v>7.0000000000000007E-2</v>
      </c>
      <c r="U42" s="127" t="s">
        <v>84</v>
      </c>
      <c r="V42" s="125">
        <v>0.44</v>
      </c>
      <c r="W42" s="125">
        <v>0.2</v>
      </c>
      <c r="X42" s="125">
        <v>0.12</v>
      </c>
      <c r="Y42" s="125">
        <v>0.12</v>
      </c>
      <c r="Z42" s="125">
        <v>0.04</v>
      </c>
      <c r="AA42" s="125">
        <v>0.08</v>
      </c>
      <c r="BC42" s="138"/>
    </row>
    <row r="43" spans="2:55" ht="25.5" x14ac:dyDescent="0.25">
      <c r="B43" s="339"/>
      <c r="C43" s="14" t="s">
        <v>29</v>
      </c>
      <c r="D43" s="14" t="s">
        <v>30</v>
      </c>
      <c r="E43" s="14" t="s">
        <v>29</v>
      </c>
      <c r="F43" s="14" t="s">
        <v>30</v>
      </c>
      <c r="G43" s="14" t="s">
        <v>31</v>
      </c>
      <c r="H43" s="14" t="s">
        <v>32</v>
      </c>
      <c r="J43" s="121" t="s">
        <v>86</v>
      </c>
      <c r="K43" s="122"/>
      <c r="L43" s="122"/>
      <c r="M43" s="123"/>
      <c r="N43" s="116">
        <v>0.65714285714285714</v>
      </c>
      <c r="O43" s="99">
        <v>0.11428571428571428</v>
      </c>
      <c r="P43" s="99">
        <v>0.14285714285714285</v>
      </c>
      <c r="Q43" s="99">
        <v>5.7142857142857141E-2</v>
      </c>
      <c r="R43" s="99">
        <v>2.8571428571428571E-2</v>
      </c>
      <c r="S43" s="99">
        <v>0</v>
      </c>
    </row>
    <row r="44" spans="2:55" x14ac:dyDescent="0.25">
      <c r="B44" s="11" t="s">
        <v>95</v>
      </c>
      <c r="C44" s="114">
        <v>0.44642857142857145</v>
      </c>
      <c r="D44" s="114">
        <v>0.17857142857142858</v>
      </c>
      <c r="E44" s="114">
        <v>0.16071428571428573</v>
      </c>
      <c r="F44" s="114">
        <v>5.3571428571428568E-2</v>
      </c>
      <c r="G44" s="114">
        <v>3.5714285714285712E-2</v>
      </c>
      <c r="H44" s="114">
        <v>0.125</v>
      </c>
      <c r="J44" s="121" t="s">
        <v>93</v>
      </c>
      <c r="K44" s="122"/>
      <c r="L44" s="122"/>
      <c r="M44" s="123"/>
      <c r="N44" s="116">
        <v>0.58823529411764708</v>
      </c>
      <c r="O44" s="99">
        <v>5.8823529411764705E-2</v>
      </c>
      <c r="P44" s="99">
        <v>0.16176470588235295</v>
      </c>
      <c r="Q44" s="99">
        <v>8.8235294117647065E-2</v>
      </c>
      <c r="R44" s="99">
        <v>5.8823529411764705E-2</v>
      </c>
      <c r="S44" s="99">
        <v>4.4117647058823532E-2</v>
      </c>
    </row>
    <row r="45" spans="2:55" x14ac:dyDescent="0.25">
      <c r="B45" s="113" t="s">
        <v>96</v>
      </c>
      <c r="C45" s="114">
        <v>0.52631578947368418</v>
      </c>
      <c r="D45" s="114">
        <v>5.2631578947368418E-2</v>
      </c>
      <c r="E45" s="114">
        <v>0.15789473684210525</v>
      </c>
      <c r="F45" s="114">
        <v>0</v>
      </c>
      <c r="G45" s="114">
        <v>0.21052631578947367</v>
      </c>
      <c r="H45" s="114">
        <v>5.2631578947368418E-2</v>
      </c>
    </row>
    <row r="46" spans="2:55" x14ac:dyDescent="0.25">
      <c r="B46" s="113" t="s">
        <v>97</v>
      </c>
      <c r="C46" s="114">
        <v>0.70833333333333337</v>
      </c>
      <c r="D46" s="114">
        <v>4.1666666666666664E-2</v>
      </c>
      <c r="E46" s="114">
        <v>0.125</v>
      </c>
      <c r="F46" s="114">
        <v>0</v>
      </c>
      <c r="G46" s="114">
        <v>4.1666666666666664E-2</v>
      </c>
      <c r="H46" s="114">
        <v>8.3333333333333329E-2</v>
      </c>
    </row>
    <row r="47" spans="2:55" x14ac:dyDescent="0.25">
      <c r="B47" s="113" t="s">
        <v>98</v>
      </c>
      <c r="C47" s="114">
        <v>0.75</v>
      </c>
      <c r="D47" s="114">
        <v>0.125</v>
      </c>
      <c r="E47" s="114">
        <v>6.25E-2</v>
      </c>
      <c r="F47" s="114">
        <v>0</v>
      </c>
      <c r="G47" s="114">
        <v>6.25E-2</v>
      </c>
      <c r="H47" s="114">
        <v>0</v>
      </c>
    </row>
    <row r="48" spans="2:55" x14ac:dyDescent="0.25">
      <c r="B48" s="113" t="s">
        <v>99</v>
      </c>
      <c r="C48" s="114">
        <v>0.52173913043478259</v>
      </c>
      <c r="D48" s="114">
        <v>8.6956521739130432E-2</v>
      </c>
      <c r="E48" s="114">
        <v>0.17391304347826086</v>
      </c>
      <c r="F48" s="114">
        <v>4.3478260869565216E-2</v>
      </c>
      <c r="G48" s="114">
        <v>8.6956521739130432E-2</v>
      </c>
      <c r="H48" s="114">
        <v>8.6956521739130432E-2</v>
      </c>
    </row>
    <row r="49" spans="2:55" x14ac:dyDescent="0.25">
      <c r="B49" s="113" t="s">
        <v>94</v>
      </c>
      <c r="C49" s="8">
        <v>0.44</v>
      </c>
      <c r="D49" s="8">
        <v>0.16</v>
      </c>
      <c r="E49" s="8">
        <v>0.16</v>
      </c>
      <c r="F49" s="8">
        <v>0.08</v>
      </c>
      <c r="G49" s="8">
        <v>0.12</v>
      </c>
      <c r="H49" s="8">
        <v>0.04</v>
      </c>
    </row>
    <row r="50" spans="2:55" x14ac:dyDescent="0.25">
      <c r="B50" s="341">
        <v>2005</v>
      </c>
      <c r="C50" s="341"/>
      <c r="D50" s="341"/>
      <c r="E50" s="341"/>
      <c r="F50" s="341"/>
      <c r="G50" s="341"/>
      <c r="H50" s="341"/>
      <c r="I50" s="341">
        <v>2011</v>
      </c>
      <c r="J50" s="341"/>
      <c r="K50" s="341"/>
      <c r="L50" s="341"/>
      <c r="M50" s="341"/>
      <c r="N50" s="341"/>
      <c r="O50" s="341"/>
    </row>
    <row r="51" spans="2:55" x14ac:dyDescent="0.25">
      <c r="B51" s="338"/>
      <c r="C51" s="340" t="s">
        <v>18</v>
      </c>
      <c r="D51" s="340"/>
      <c r="E51" s="340" t="s">
        <v>19</v>
      </c>
      <c r="F51" s="340"/>
      <c r="G51" s="340" t="s">
        <v>20</v>
      </c>
      <c r="H51" s="340"/>
      <c r="I51" s="338"/>
      <c r="J51" s="340" t="s">
        <v>18</v>
      </c>
      <c r="K51" s="340"/>
      <c r="L51" s="340" t="s">
        <v>19</v>
      </c>
      <c r="M51" s="340"/>
      <c r="N51" s="340" t="s">
        <v>20</v>
      </c>
      <c r="O51" s="340"/>
    </row>
    <row r="52" spans="2:55" ht="25.5" x14ac:dyDescent="0.25">
      <c r="B52" s="339"/>
      <c r="C52" s="110" t="s">
        <v>29</v>
      </c>
      <c r="D52" s="110" t="s">
        <v>30</v>
      </c>
      <c r="E52" s="110" t="s">
        <v>29</v>
      </c>
      <c r="F52" s="110" t="s">
        <v>30</v>
      </c>
      <c r="G52" s="110" t="s">
        <v>31</v>
      </c>
      <c r="H52" s="110" t="s">
        <v>32</v>
      </c>
      <c r="I52" s="339"/>
      <c r="J52" s="14" t="s">
        <v>29</v>
      </c>
      <c r="K52" s="14" t="s">
        <v>30</v>
      </c>
      <c r="L52" s="14" t="s">
        <v>29</v>
      </c>
      <c r="M52" s="14" t="s">
        <v>30</v>
      </c>
      <c r="N52" s="14" t="s">
        <v>31</v>
      </c>
      <c r="O52" s="14" t="s">
        <v>32</v>
      </c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</row>
    <row r="53" spans="2:55" x14ac:dyDescent="0.25">
      <c r="B53" s="11" t="s">
        <v>95</v>
      </c>
      <c r="C53" s="114">
        <v>0.6</v>
      </c>
      <c r="D53" s="114">
        <v>5.7142857142857141E-2</v>
      </c>
      <c r="E53" s="114">
        <v>0.17142857142857143</v>
      </c>
      <c r="F53" s="114">
        <v>2.8571428571428571E-2</v>
      </c>
      <c r="G53" s="114">
        <v>5.7142857142857141E-2</v>
      </c>
      <c r="H53" s="114">
        <v>8.5714285714285715E-2</v>
      </c>
      <c r="I53" s="11" t="s">
        <v>95</v>
      </c>
      <c r="J53" s="8" t="e">
        <f>Taules!#REF!</f>
        <v>#REF!</v>
      </c>
      <c r="K53" s="8" t="e">
        <f>Taules!#REF!</f>
        <v>#REF!</v>
      </c>
      <c r="L53" s="8" t="e">
        <f>Taules!#REF!</f>
        <v>#REF!</v>
      </c>
      <c r="M53" s="8" t="e">
        <f>Taules!#REF!</f>
        <v>#REF!</v>
      </c>
      <c r="N53" s="8" t="e">
        <f>Taules!#REF!</f>
        <v>#REF!</v>
      </c>
      <c r="O53" s="8" t="e">
        <f>Taules!#REF!</f>
        <v>#REF!</v>
      </c>
    </row>
    <row r="54" spans="2:55" x14ac:dyDescent="0.25">
      <c r="B54" s="113" t="s">
        <v>96</v>
      </c>
      <c r="C54" s="114">
        <v>0.8</v>
      </c>
      <c r="D54" s="114">
        <v>0</v>
      </c>
      <c r="E54" s="114">
        <v>0</v>
      </c>
      <c r="F54" s="114">
        <v>0</v>
      </c>
      <c r="G54" s="114">
        <v>0.2</v>
      </c>
      <c r="H54" s="114">
        <v>0</v>
      </c>
      <c r="I54" s="113" t="s">
        <v>96</v>
      </c>
      <c r="J54" s="8" t="e">
        <f>Taules!#REF!</f>
        <v>#REF!</v>
      </c>
      <c r="K54" s="8" t="e">
        <f>Taules!#REF!</f>
        <v>#REF!</v>
      </c>
      <c r="L54" s="8" t="e">
        <f>Taules!#REF!</f>
        <v>#REF!</v>
      </c>
      <c r="M54" s="8" t="e">
        <f>Taules!#REF!</f>
        <v>#REF!</v>
      </c>
      <c r="N54" s="8" t="e">
        <f>Taules!#REF!</f>
        <v>#REF!</v>
      </c>
      <c r="O54" s="8" t="e">
        <f>Taules!#REF!</f>
        <v>#REF!</v>
      </c>
    </row>
    <row r="55" spans="2:55" x14ac:dyDescent="0.25">
      <c r="B55" s="113" t="s">
        <v>97</v>
      </c>
      <c r="C55" s="114">
        <v>0.66666666666666663</v>
      </c>
      <c r="D55" s="114">
        <v>5.5555555555555552E-2</v>
      </c>
      <c r="E55" s="114">
        <v>0.1111111111111111</v>
      </c>
      <c r="F55" s="114">
        <v>0</v>
      </c>
      <c r="G55" s="114">
        <v>5.5555555555555552E-2</v>
      </c>
      <c r="H55" s="114">
        <v>0.1111111111111111</v>
      </c>
      <c r="I55" s="113" t="s">
        <v>97</v>
      </c>
      <c r="J55" s="8" t="e">
        <f>Taules!#REF!</f>
        <v>#REF!</v>
      </c>
      <c r="K55" s="8" t="e">
        <f>Taules!#REF!</f>
        <v>#REF!</v>
      </c>
      <c r="L55" s="8" t="e">
        <f>Taules!#REF!</f>
        <v>#REF!</v>
      </c>
      <c r="M55" s="8" t="e">
        <f>Taules!#REF!</f>
        <v>#REF!</v>
      </c>
      <c r="N55" s="8" t="e">
        <f>Taules!#REF!</f>
        <v>#REF!</v>
      </c>
      <c r="O55" s="8" t="e">
        <f>Taules!#REF!</f>
        <v>#REF!</v>
      </c>
    </row>
    <row r="56" spans="2:55" x14ac:dyDescent="0.25">
      <c r="B56" s="113" t="s">
        <v>98</v>
      </c>
      <c r="C56" s="114">
        <v>0.8</v>
      </c>
      <c r="D56" s="114">
        <v>0.1</v>
      </c>
      <c r="E56" s="114">
        <v>0.1</v>
      </c>
      <c r="F56" s="114">
        <v>0</v>
      </c>
      <c r="G56" s="114">
        <v>0</v>
      </c>
      <c r="H56" s="114">
        <v>0</v>
      </c>
      <c r="I56" s="113" t="s">
        <v>98</v>
      </c>
      <c r="J56" s="8" t="e">
        <f>Taules!#REF!</f>
        <v>#REF!</v>
      </c>
      <c r="K56" s="8" t="e">
        <f>Taules!#REF!</f>
        <v>#REF!</v>
      </c>
      <c r="L56" s="8" t="e">
        <f>Taules!#REF!</f>
        <v>#REF!</v>
      </c>
      <c r="M56" s="8" t="e">
        <f>Taules!#REF!</f>
        <v>#REF!</v>
      </c>
      <c r="N56" s="8" t="e">
        <f>Taules!#REF!</f>
        <v>#REF!</v>
      </c>
      <c r="O56" s="8" t="e">
        <f>Taules!#REF!</f>
        <v>#REF!</v>
      </c>
    </row>
    <row r="57" spans="2:55" x14ac:dyDescent="0.25">
      <c r="B57" s="113" t="s">
        <v>99</v>
      </c>
      <c r="C57" s="114">
        <v>0.58333333333333337</v>
      </c>
      <c r="D57" s="114">
        <v>8.3333333333333329E-2</v>
      </c>
      <c r="E57" s="114">
        <v>0.25</v>
      </c>
      <c r="F57" s="114">
        <v>0</v>
      </c>
      <c r="G57" s="114">
        <v>4.1666666666666664E-2</v>
      </c>
      <c r="H57" s="114">
        <v>4.1666666666666664E-2</v>
      </c>
      <c r="I57" s="113" t="s">
        <v>99</v>
      </c>
      <c r="J57" s="8" t="e">
        <f>Taules!#REF!</f>
        <v>#REF!</v>
      </c>
      <c r="K57" s="8" t="e">
        <f>Taules!#REF!</f>
        <v>#REF!</v>
      </c>
      <c r="L57" s="8" t="e">
        <f>Taules!#REF!</f>
        <v>#REF!</v>
      </c>
      <c r="M57" s="8" t="e">
        <f>Taules!#REF!</f>
        <v>#REF!</v>
      </c>
      <c r="N57" s="8" t="e">
        <f>Taules!#REF!</f>
        <v>#REF!</v>
      </c>
      <c r="O57" s="8" t="e">
        <f>Taules!#REF!</f>
        <v>#REF!</v>
      </c>
    </row>
    <row r="58" spans="2:55" x14ac:dyDescent="0.25">
      <c r="B58" s="113" t="s">
        <v>94</v>
      </c>
      <c r="C58" s="114">
        <v>0.45454545454545453</v>
      </c>
      <c r="D58" s="114">
        <v>9.0909090909090912E-2</v>
      </c>
      <c r="E58" s="114">
        <v>0.13636363636363635</v>
      </c>
      <c r="F58" s="114">
        <v>0.13636363636363635</v>
      </c>
      <c r="G58" s="114">
        <v>0</v>
      </c>
      <c r="H58" s="114">
        <v>0.18181818181818182</v>
      </c>
      <c r="I58" s="113" t="s">
        <v>94</v>
      </c>
      <c r="J58" s="8" t="e">
        <f>Taules!#REF!</f>
        <v>#REF!</v>
      </c>
      <c r="K58" s="8" t="e">
        <f>Taules!#REF!</f>
        <v>#REF!</v>
      </c>
      <c r="L58" s="8" t="e">
        <f>Taules!#REF!</f>
        <v>#REF!</v>
      </c>
      <c r="M58" s="8" t="e">
        <f>Taules!#REF!</f>
        <v>#REF!</v>
      </c>
      <c r="N58" s="8" t="e">
        <f>Taules!#REF!</f>
        <v>#REF!</v>
      </c>
      <c r="O58" s="8" t="e">
        <f>Taules!#REF!</f>
        <v>#REF!</v>
      </c>
    </row>
    <row r="61" spans="2:55" ht="15.75" x14ac:dyDescent="0.25">
      <c r="B61" s="42" t="s">
        <v>51</v>
      </c>
      <c r="E61" s="44" t="s">
        <v>64</v>
      </c>
      <c r="BC61" s="43"/>
    </row>
    <row r="63" spans="2:55" s="43" customFormat="1" ht="15" customHeight="1" x14ac:dyDescent="0.25">
      <c r="C63" s="336" t="s">
        <v>59</v>
      </c>
      <c r="D63" s="336"/>
      <c r="E63" s="337"/>
      <c r="F63" s="335" t="s">
        <v>60</v>
      </c>
      <c r="G63" s="336"/>
      <c r="H63" s="337"/>
      <c r="I63" s="335" t="s">
        <v>61</v>
      </c>
      <c r="J63" s="336"/>
      <c r="K63" s="337"/>
      <c r="L63" s="335" t="s">
        <v>65</v>
      </c>
      <c r="M63" s="336"/>
      <c r="N63" s="337"/>
      <c r="O63" s="335" t="s">
        <v>66</v>
      </c>
      <c r="P63" s="336"/>
      <c r="Q63" s="337"/>
      <c r="R63" s="43">
        <v>1</v>
      </c>
      <c r="S63" s="127" t="s">
        <v>79</v>
      </c>
      <c r="T63" s="125">
        <v>0.8392857142857143</v>
      </c>
      <c r="U63" s="125">
        <v>3.5714285714285712E-2</v>
      </c>
      <c r="V63" s="125">
        <v>0.125</v>
      </c>
      <c r="W63" s="125">
        <v>0</v>
      </c>
      <c r="X63" s="125">
        <v>0</v>
      </c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2:55" x14ac:dyDescent="0.25">
      <c r="B64" s="27"/>
      <c r="C64" s="30">
        <v>2005</v>
      </c>
      <c r="D64" s="30">
        <v>2008</v>
      </c>
      <c r="E64" s="30">
        <v>2011</v>
      </c>
      <c r="F64" s="30">
        <v>2005</v>
      </c>
      <c r="G64" s="30">
        <v>2008</v>
      </c>
      <c r="H64" s="30">
        <v>2011</v>
      </c>
      <c r="I64" s="30">
        <v>2005</v>
      </c>
      <c r="J64" s="30">
        <v>2008</v>
      </c>
      <c r="K64" s="30">
        <v>2011</v>
      </c>
      <c r="L64" s="30">
        <v>2005</v>
      </c>
      <c r="M64" s="30">
        <v>2008</v>
      </c>
      <c r="N64" s="30">
        <v>2011</v>
      </c>
      <c r="O64" s="30">
        <v>2005</v>
      </c>
      <c r="P64" s="30">
        <v>2008</v>
      </c>
      <c r="Q64" s="30">
        <v>2011</v>
      </c>
      <c r="R64" s="112">
        <v>2</v>
      </c>
      <c r="S64" s="127" t="s">
        <v>80</v>
      </c>
      <c r="T64" s="125">
        <v>0.78947368421052633</v>
      </c>
      <c r="U64" s="125">
        <v>0.10526315789473684</v>
      </c>
      <c r="V64" s="125">
        <v>0.10526315789473684</v>
      </c>
      <c r="W64" s="125">
        <v>0</v>
      </c>
      <c r="X64" s="125">
        <v>0</v>
      </c>
    </row>
    <row r="65" spans="2:24" x14ac:dyDescent="0.25">
      <c r="B65" s="11" t="e">
        <f>Taules!#REF!</f>
        <v>#REF!</v>
      </c>
      <c r="C65" s="116">
        <v>0.65714285714285714</v>
      </c>
      <c r="D65" s="125">
        <v>0.8392857142857143</v>
      </c>
      <c r="E65" s="8" t="e">
        <f>Taules!#REF!</f>
        <v>#REF!</v>
      </c>
      <c r="F65" s="99">
        <v>0</v>
      </c>
      <c r="G65" s="125">
        <v>3.5714285714285712E-2</v>
      </c>
      <c r="H65" s="8" t="e">
        <f>Taules!#REF!</f>
        <v>#REF!</v>
      </c>
      <c r="I65" s="99">
        <v>0.2857142857142857</v>
      </c>
      <c r="J65" s="125">
        <v>0.125</v>
      </c>
      <c r="K65" s="8" t="e">
        <f>Taules!#REF!</f>
        <v>#REF!</v>
      </c>
      <c r="L65" s="99">
        <v>5.7142857142857141E-2</v>
      </c>
      <c r="M65" s="125">
        <v>0</v>
      </c>
      <c r="N65" s="8" t="e">
        <f>Taules!#REF!</f>
        <v>#REF!</v>
      </c>
      <c r="O65" s="99">
        <v>0</v>
      </c>
      <c r="P65" s="125">
        <v>0</v>
      </c>
      <c r="Q65" s="8" t="e">
        <f>Taules!#REF!</f>
        <v>#REF!</v>
      </c>
      <c r="R65">
        <v>3</v>
      </c>
      <c r="S65" s="127" t="s">
        <v>83</v>
      </c>
      <c r="T65" s="125">
        <v>0.70833333333333337</v>
      </c>
      <c r="U65" s="125">
        <v>4.1666666666666664E-2</v>
      </c>
      <c r="V65" s="125">
        <v>0.25</v>
      </c>
      <c r="W65" s="125">
        <v>0</v>
      </c>
      <c r="X65" s="125">
        <v>0</v>
      </c>
    </row>
    <row r="66" spans="2:24" x14ac:dyDescent="0.25">
      <c r="B66" s="11" t="e">
        <f>Taules!#REF!</f>
        <v>#REF!</v>
      </c>
      <c r="C66" s="116">
        <v>0.9</v>
      </c>
      <c r="D66" s="125">
        <v>0.78947368421052633</v>
      </c>
      <c r="E66" s="8" t="e">
        <f>Taules!#REF!</f>
        <v>#REF!</v>
      </c>
      <c r="F66" s="99">
        <v>0</v>
      </c>
      <c r="G66" s="125">
        <v>0.10526315789473684</v>
      </c>
      <c r="H66" s="8" t="e">
        <f>Taules!#REF!</f>
        <v>#REF!</v>
      </c>
      <c r="I66" s="99">
        <v>0.1</v>
      </c>
      <c r="J66" s="125">
        <v>0.10526315789473684</v>
      </c>
      <c r="K66" s="8" t="e">
        <f>Taules!#REF!</f>
        <v>#REF!</v>
      </c>
      <c r="L66" s="99">
        <v>0</v>
      </c>
      <c r="M66" s="125">
        <v>0</v>
      </c>
      <c r="N66" s="8" t="e">
        <f>Taules!#REF!</f>
        <v>#REF!</v>
      </c>
      <c r="O66" s="99">
        <v>0</v>
      </c>
      <c r="P66" s="125">
        <v>0</v>
      </c>
      <c r="Q66" s="8" t="e">
        <f>Taules!#REF!</f>
        <v>#REF!</v>
      </c>
      <c r="R66">
        <v>4</v>
      </c>
      <c r="S66" s="127" t="s">
        <v>81</v>
      </c>
      <c r="T66" s="125">
        <v>0.6875</v>
      </c>
      <c r="U66" s="125">
        <v>0.125</v>
      </c>
      <c r="V66" s="125">
        <v>0.1875</v>
      </c>
      <c r="W66" s="125">
        <v>0</v>
      </c>
      <c r="X66" s="125">
        <v>0</v>
      </c>
    </row>
    <row r="67" spans="2:24" x14ac:dyDescent="0.25">
      <c r="B67" s="11" t="e">
        <f>Taules!#REF!</f>
        <v>#REF!</v>
      </c>
      <c r="C67" s="116">
        <v>0.72222222222222221</v>
      </c>
      <c r="D67" s="125">
        <v>0.70833333333333337</v>
      </c>
      <c r="E67" s="8" t="e">
        <f>Taules!#REF!</f>
        <v>#REF!</v>
      </c>
      <c r="F67" s="99">
        <v>5.5555555555555552E-2</v>
      </c>
      <c r="G67" s="125">
        <v>4.1666666666666664E-2</v>
      </c>
      <c r="H67" s="8" t="e">
        <f>Taules!#REF!</f>
        <v>#REF!</v>
      </c>
      <c r="I67" s="99">
        <v>0.16666666666666666</v>
      </c>
      <c r="J67" s="125">
        <v>0.25</v>
      </c>
      <c r="K67" s="8" t="e">
        <f>Taules!#REF!</f>
        <v>#REF!</v>
      </c>
      <c r="L67" s="99">
        <v>5.5555555555555552E-2</v>
      </c>
      <c r="M67" s="125">
        <v>0</v>
      </c>
      <c r="N67" s="8" t="e">
        <f>Taules!#REF!</f>
        <v>#REF!</v>
      </c>
      <c r="O67" s="99">
        <v>0</v>
      </c>
      <c r="P67" s="125">
        <v>0</v>
      </c>
      <c r="Q67" s="8" t="e">
        <f>Taules!#REF!</f>
        <v>#REF!</v>
      </c>
      <c r="R67">
        <v>5</v>
      </c>
      <c r="S67" s="127" t="s">
        <v>82</v>
      </c>
      <c r="T67" s="125">
        <v>0.78260869565217395</v>
      </c>
      <c r="U67" s="125">
        <v>0</v>
      </c>
      <c r="V67" s="125">
        <v>0.21739130434782608</v>
      </c>
      <c r="W67" s="125">
        <v>0</v>
      </c>
      <c r="X67" s="125">
        <v>0</v>
      </c>
    </row>
    <row r="68" spans="2:24" x14ac:dyDescent="0.25">
      <c r="B68" s="11" t="e">
        <f>Taules!#REF!</f>
        <v>#REF!</v>
      </c>
      <c r="C68" s="116">
        <v>0.7</v>
      </c>
      <c r="D68" s="125">
        <v>0.6875</v>
      </c>
      <c r="E68" s="8" t="e">
        <f>Taules!#REF!</f>
        <v>#REF!</v>
      </c>
      <c r="F68" s="99">
        <v>0</v>
      </c>
      <c r="G68" s="125">
        <v>0.125</v>
      </c>
      <c r="H68" s="8" t="e">
        <f>Taules!#REF!</f>
        <v>#REF!</v>
      </c>
      <c r="I68" s="99">
        <v>0.3</v>
      </c>
      <c r="J68" s="125">
        <v>0.1875</v>
      </c>
      <c r="K68" s="8" t="e">
        <f>Taules!#REF!</f>
        <v>#REF!</v>
      </c>
      <c r="L68" s="99">
        <v>0</v>
      </c>
      <c r="M68" s="125">
        <v>0</v>
      </c>
      <c r="N68" s="8" t="e">
        <f>Taules!#REF!</f>
        <v>#REF!</v>
      </c>
      <c r="O68" s="99">
        <v>0</v>
      </c>
      <c r="P68" s="125">
        <v>0</v>
      </c>
      <c r="Q68" s="8" t="e">
        <f>Taules!#REF!</f>
        <v>#REF!</v>
      </c>
      <c r="R68">
        <v>6</v>
      </c>
      <c r="S68" s="127" t="s">
        <v>84</v>
      </c>
      <c r="T68" s="125">
        <v>0.76</v>
      </c>
      <c r="U68" s="125">
        <v>0.04</v>
      </c>
      <c r="V68" s="125">
        <v>0.2</v>
      </c>
      <c r="W68" s="125">
        <v>0</v>
      </c>
      <c r="X68" s="125">
        <v>0</v>
      </c>
    </row>
    <row r="69" spans="2:24" x14ac:dyDescent="0.25">
      <c r="B69" s="11" t="e">
        <f>Taules!#REF!</f>
        <v>#REF!</v>
      </c>
      <c r="C69" s="116">
        <v>0.75</v>
      </c>
      <c r="D69" s="125">
        <v>0.78260869565217395</v>
      </c>
      <c r="E69" s="8" t="e">
        <f>Taules!#REF!</f>
        <v>#REF!</v>
      </c>
      <c r="F69" s="99">
        <v>0</v>
      </c>
      <c r="G69" s="125">
        <v>0</v>
      </c>
      <c r="H69" s="8" t="e">
        <f>Taules!#REF!</f>
        <v>#REF!</v>
      </c>
      <c r="I69" s="99">
        <v>0.25</v>
      </c>
      <c r="J69" s="125">
        <v>0.21739130434782608</v>
      </c>
      <c r="K69" s="8" t="e">
        <f>Taules!#REF!</f>
        <v>#REF!</v>
      </c>
      <c r="L69" s="99">
        <v>0</v>
      </c>
      <c r="M69" s="125">
        <v>0</v>
      </c>
      <c r="N69" s="8" t="e">
        <f>Taules!#REF!</f>
        <v>#REF!</v>
      </c>
      <c r="O69" s="99">
        <v>0</v>
      </c>
      <c r="P69" s="125">
        <v>0</v>
      </c>
      <c r="Q69" s="8" t="e">
        <f>Taules!#REF!</f>
        <v>#REF!</v>
      </c>
    </row>
    <row r="70" spans="2:24" x14ac:dyDescent="0.25">
      <c r="B70" s="11" t="e">
        <f>Taules!#REF!</f>
        <v>#REF!</v>
      </c>
      <c r="C70" s="116">
        <v>0.63636363636363635</v>
      </c>
      <c r="D70" s="125">
        <v>0.76</v>
      </c>
      <c r="E70" s="8" t="e">
        <f>Taules!#REF!</f>
        <v>#REF!</v>
      </c>
      <c r="F70" s="99">
        <v>4.5454545454545456E-2</v>
      </c>
      <c r="G70" s="125">
        <v>0.04</v>
      </c>
      <c r="H70" s="8" t="e">
        <f>Taules!#REF!</f>
        <v>#REF!</v>
      </c>
      <c r="I70" s="99">
        <v>0.27272727272727271</v>
      </c>
      <c r="J70" s="125">
        <v>0.2</v>
      </c>
      <c r="K70" s="8" t="e">
        <f>Taules!#REF!</f>
        <v>#REF!</v>
      </c>
      <c r="L70" s="99">
        <v>4.5454545454545456E-2</v>
      </c>
      <c r="M70" s="125">
        <v>0</v>
      </c>
      <c r="N70" s="8" t="e">
        <f>Taules!#REF!</f>
        <v>#REF!</v>
      </c>
      <c r="O70" s="99">
        <v>0</v>
      </c>
      <c r="P70" s="125">
        <v>0</v>
      </c>
      <c r="Q70" s="8" t="e">
        <f>Taules!#REF!</f>
        <v>#REF!</v>
      </c>
    </row>
    <row r="71" spans="2:24" x14ac:dyDescent="0.25">
      <c r="H71">
        <v>2</v>
      </c>
      <c r="I71" s="121" t="s">
        <v>92</v>
      </c>
      <c r="J71" s="122"/>
      <c r="K71" s="122"/>
      <c r="L71" s="123"/>
      <c r="M71" s="116">
        <v>0.65714285714285714</v>
      </c>
      <c r="N71" s="99">
        <v>0</v>
      </c>
      <c r="O71" s="99">
        <v>0.2857142857142857</v>
      </c>
      <c r="P71" s="99">
        <v>5.7142857142857141E-2</v>
      </c>
      <c r="Q71" s="99">
        <v>0</v>
      </c>
    </row>
    <row r="72" spans="2:24" x14ac:dyDescent="0.25">
      <c r="B72" s="72" t="s">
        <v>68</v>
      </c>
      <c r="C72" s="71"/>
      <c r="D72" s="71"/>
      <c r="E72" s="71"/>
      <c r="F72" s="71"/>
      <c r="G72" s="71"/>
      <c r="H72">
        <v>3</v>
      </c>
      <c r="I72" s="121" t="s">
        <v>91</v>
      </c>
      <c r="J72" s="122"/>
      <c r="K72" s="122"/>
      <c r="L72" s="123"/>
      <c r="M72" s="116">
        <v>0.9</v>
      </c>
      <c r="N72" s="99">
        <v>0</v>
      </c>
      <c r="O72" s="99">
        <v>0.1</v>
      </c>
      <c r="P72" s="99">
        <v>0</v>
      </c>
      <c r="Q72" s="99">
        <v>0</v>
      </c>
    </row>
    <row r="73" spans="2:24" x14ac:dyDescent="0.25">
      <c r="C73" s="68">
        <v>2005</v>
      </c>
      <c r="D73" s="69"/>
      <c r="E73" s="68">
        <v>2008</v>
      </c>
      <c r="F73" s="69"/>
      <c r="G73" s="115">
        <v>2011</v>
      </c>
      <c r="H73">
        <v>4</v>
      </c>
      <c r="I73" s="121" t="s">
        <v>89</v>
      </c>
      <c r="J73" s="122"/>
      <c r="K73" s="122"/>
      <c r="L73" s="123"/>
      <c r="M73" s="116">
        <v>0.72222222222222221</v>
      </c>
      <c r="N73" s="99">
        <v>5.5555555555555552E-2</v>
      </c>
      <c r="O73" s="99">
        <v>0.16666666666666666</v>
      </c>
      <c r="P73" s="99">
        <v>5.5555555555555552E-2</v>
      </c>
      <c r="Q73" s="99">
        <v>0</v>
      </c>
    </row>
    <row r="74" spans="2:24" x14ac:dyDescent="0.25">
      <c r="B74" s="11" t="s">
        <v>59</v>
      </c>
      <c r="C74" s="8">
        <v>0.78017241379310343</v>
      </c>
      <c r="D74" s="8"/>
      <c r="E74" s="8">
        <v>0.77914110429447858</v>
      </c>
      <c r="F74" s="8"/>
      <c r="G74" s="8">
        <v>0.676056338028169</v>
      </c>
      <c r="H74">
        <v>5</v>
      </c>
      <c r="I74" s="121" t="s">
        <v>87</v>
      </c>
      <c r="J74" s="122"/>
      <c r="K74" s="122"/>
      <c r="L74" s="123"/>
      <c r="M74" s="116">
        <v>0.7</v>
      </c>
      <c r="N74" s="99">
        <v>0</v>
      </c>
      <c r="O74" s="99">
        <v>0.3</v>
      </c>
      <c r="P74" s="99">
        <v>0</v>
      </c>
      <c r="Q74" s="99">
        <v>0</v>
      </c>
    </row>
    <row r="75" spans="2:24" x14ac:dyDescent="0.25">
      <c r="B75" s="11" t="s">
        <v>61</v>
      </c>
      <c r="C75" s="8">
        <v>0.17672413793103448</v>
      </c>
      <c r="D75" s="8"/>
      <c r="E75" s="8">
        <v>0.17177914110429449</v>
      </c>
      <c r="F75" s="8"/>
      <c r="G75" s="8">
        <v>0.24882629107981222</v>
      </c>
      <c r="H75">
        <v>6</v>
      </c>
      <c r="I75" s="121" t="s">
        <v>88</v>
      </c>
      <c r="J75" s="122"/>
      <c r="K75" s="122"/>
      <c r="L75" s="123"/>
      <c r="M75" s="116">
        <v>0.75</v>
      </c>
      <c r="N75" s="99">
        <v>0</v>
      </c>
      <c r="O75" s="99">
        <v>0.25</v>
      </c>
      <c r="P75" s="99">
        <v>0</v>
      </c>
      <c r="Q75" s="99">
        <v>0</v>
      </c>
    </row>
    <row r="76" spans="2:24" x14ac:dyDescent="0.25">
      <c r="H76">
        <v>7</v>
      </c>
      <c r="I76" s="121" t="s">
        <v>90</v>
      </c>
      <c r="J76" s="122"/>
      <c r="K76" s="122"/>
      <c r="L76" s="123"/>
      <c r="M76" s="116">
        <v>0.63636363636363635</v>
      </c>
      <c r="N76" s="99">
        <v>4.5454545454545456E-2</v>
      </c>
      <c r="O76" s="99">
        <v>0.27272727272727271</v>
      </c>
      <c r="P76" s="99">
        <v>4.5454545454545456E-2</v>
      </c>
      <c r="Q76" s="99">
        <v>0</v>
      </c>
    </row>
    <row r="77" spans="2:24" x14ac:dyDescent="0.25">
      <c r="I77" s="121" t="s">
        <v>86</v>
      </c>
      <c r="J77" s="122"/>
      <c r="K77" s="122"/>
      <c r="L77" s="123"/>
      <c r="M77" s="116">
        <v>0.88571428571428568</v>
      </c>
      <c r="N77" s="139">
        <v>5.7142857142857141E-2</v>
      </c>
      <c r="O77" s="99">
        <v>5.7142857142857141E-2</v>
      </c>
      <c r="P77" s="124">
        <v>0</v>
      </c>
      <c r="Q77" s="99">
        <v>0</v>
      </c>
    </row>
    <row r="78" spans="2:24" x14ac:dyDescent="0.25">
      <c r="I78" s="121" t="s">
        <v>93</v>
      </c>
      <c r="J78" s="122"/>
      <c r="K78" s="122"/>
      <c r="L78" s="123"/>
      <c r="M78" s="116">
        <v>0.86764705882352944</v>
      </c>
      <c r="N78" s="139">
        <v>1.4705882352941176E-2</v>
      </c>
      <c r="O78" s="99">
        <v>0.10294117647058823</v>
      </c>
      <c r="P78" s="124">
        <v>1.4705882352941176E-2</v>
      </c>
      <c r="Q78" s="99">
        <v>0</v>
      </c>
    </row>
    <row r="80" spans="2:24" x14ac:dyDescent="0.25">
      <c r="C80" s="334" t="e">
        <f>B65</f>
        <v>#REF!</v>
      </c>
      <c r="D80" s="334"/>
      <c r="E80" s="334"/>
      <c r="F80" s="334" t="e">
        <f>B66</f>
        <v>#REF!</v>
      </c>
      <c r="G80" s="334"/>
      <c r="H80" s="334"/>
      <c r="I80" s="334" t="e">
        <f>B67</f>
        <v>#REF!</v>
      </c>
      <c r="J80" s="334"/>
      <c r="K80" s="334"/>
      <c r="L80" s="334" t="e">
        <f>B68</f>
        <v>#REF!</v>
      </c>
      <c r="M80" s="334"/>
      <c r="N80" s="334"/>
      <c r="O80" s="334" t="e">
        <f>B69</f>
        <v>#REF!</v>
      </c>
      <c r="P80" s="334"/>
      <c r="Q80" s="334"/>
      <c r="R80" s="334" t="e">
        <f>B70</f>
        <v>#REF!</v>
      </c>
      <c r="S80" s="334"/>
      <c r="T80" s="334"/>
    </row>
    <row r="81" spans="2:30" x14ac:dyDescent="0.25">
      <c r="C81" s="33">
        <v>2005</v>
      </c>
      <c r="D81" s="33">
        <v>2008</v>
      </c>
      <c r="E81" s="33">
        <v>2011</v>
      </c>
      <c r="F81" s="108">
        <v>2005</v>
      </c>
      <c r="G81" s="108">
        <v>2008</v>
      </c>
      <c r="H81" s="108">
        <v>2011</v>
      </c>
      <c r="I81" s="108">
        <v>2005</v>
      </c>
      <c r="J81" s="108">
        <v>2008</v>
      </c>
      <c r="K81" s="108">
        <v>2011</v>
      </c>
      <c r="L81" s="108">
        <v>2005</v>
      </c>
      <c r="M81" s="108">
        <v>2008</v>
      </c>
      <c r="N81" s="108">
        <v>2011</v>
      </c>
      <c r="O81" s="108">
        <v>2005</v>
      </c>
      <c r="P81" s="108">
        <v>2008</v>
      </c>
      <c r="Q81" s="108">
        <v>2011</v>
      </c>
      <c r="R81" s="108">
        <v>2005</v>
      </c>
      <c r="S81" s="108">
        <v>2008</v>
      </c>
      <c r="T81" s="108">
        <v>2011</v>
      </c>
    </row>
    <row r="82" spans="2:30" x14ac:dyDescent="0.25">
      <c r="B82" s="33" t="s">
        <v>59</v>
      </c>
      <c r="C82" s="8">
        <f>C65</f>
        <v>0.65714285714285714</v>
      </c>
      <c r="D82" s="8">
        <f>D65</f>
        <v>0.8392857142857143</v>
      </c>
      <c r="E82" s="8" t="e">
        <f>E65</f>
        <v>#REF!</v>
      </c>
      <c r="F82" s="8">
        <f>C66</f>
        <v>0.9</v>
      </c>
      <c r="G82" s="8">
        <f>D66</f>
        <v>0.78947368421052633</v>
      </c>
      <c r="H82" s="8" t="e">
        <f>E66</f>
        <v>#REF!</v>
      </c>
      <c r="I82" s="8">
        <f>C67</f>
        <v>0.72222222222222221</v>
      </c>
      <c r="J82" s="8">
        <f>D67</f>
        <v>0.70833333333333337</v>
      </c>
      <c r="K82" s="8" t="e">
        <f>E67</f>
        <v>#REF!</v>
      </c>
      <c r="L82" s="8">
        <f>C68</f>
        <v>0.7</v>
      </c>
      <c r="M82" s="8">
        <f>D68</f>
        <v>0.6875</v>
      </c>
      <c r="N82" s="8" t="e">
        <f>E68</f>
        <v>#REF!</v>
      </c>
      <c r="O82" s="8">
        <f>C69</f>
        <v>0.75</v>
      </c>
      <c r="P82" s="8">
        <f>D69</f>
        <v>0.78260869565217395</v>
      </c>
      <c r="Q82" s="8" t="e">
        <f>E69</f>
        <v>#REF!</v>
      </c>
      <c r="R82" s="8">
        <f>C70</f>
        <v>0.63636363636363635</v>
      </c>
      <c r="S82" s="8">
        <f>D70</f>
        <v>0.76</v>
      </c>
      <c r="T82" s="8" t="e">
        <f>E70</f>
        <v>#REF!</v>
      </c>
    </row>
    <row r="83" spans="2:30" x14ac:dyDescent="0.25">
      <c r="B83" s="101"/>
      <c r="C83" s="114">
        <f>(C82/2)</f>
        <v>0.32857142857142857</v>
      </c>
      <c r="D83" s="114">
        <f t="shared" ref="D83:T83" si="12">(D82/2)</f>
        <v>0.41964285714285715</v>
      </c>
      <c r="E83" s="114" t="e">
        <f t="shared" si="12"/>
        <v>#REF!</v>
      </c>
      <c r="F83" s="114">
        <f t="shared" si="12"/>
        <v>0.45</v>
      </c>
      <c r="G83" s="114">
        <f t="shared" si="12"/>
        <v>0.39473684210526316</v>
      </c>
      <c r="H83" s="114" t="e">
        <f t="shared" si="12"/>
        <v>#REF!</v>
      </c>
      <c r="I83" s="114">
        <f t="shared" si="12"/>
        <v>0.3611111111111111</v>
      </c>
      <c r="J83" s="114">
        <f t="shared" si="12"/>
        <v>0.35416666666666669</v>
      </c>
      <c r="K83" s="114" t="e">
        <f t="shared" si="12"/>
        <v>#REF!</v>
      </c>
      <c r="L83" s="114">
        <f t="shared" si="12"/>
        <v>0.35</v>
      </c>
      <c r="M83" s="114">
        <f t="shared" si="12"/>
        <v>0.34375</v>
      </c>
      <c r="N83" s="114" t="e">
        <f t="shared" si="12"/>
        <v>#REF!</v>
      </c>
      <c r="O83" s="114">
        <f t="shared" si="12"/>
        <v>0.375</v>
      </c>
      <c r="P83" s="114">
        <f t="shared" si="12"/>
        <v>0.39130434782608697</v>
      </c>
      <c r="Q83" s="114" t="e">
        <f t="shared" si="12"/>
        <v>#REF!</v>
      </c>
      <c r="R83" s="114">
        <f t="shared" si="12"/>
        <v>0.31818181818181818</v>
      </c>
      <c r="S83" s="114">
        <f t="shared" si="12"/>
        <v>0.38</v>
      </c>
      <c r="T83" s="114" t="e">
        <f t="shared" si="12"/>
        <v>#REF!</v>
      </c>
    </row>
    <row r="84" spans="2:30" x14ac:dyDescent="0.25">
      <c r="B84" s="33" t="s">
        <v>60</v>
      </c>
      <c r="C84" s="8">
        <f>F65</f>
        <v>0</v>
      </c>
      <c r="D84" s="8">
        <f>G65</f>
        <v>3.5714285714285712E-2</v>
      </c>
      <c r="E84" s="8" t="e">
        <f>H65</f>
        <v>#REF!</v>
      </c>
      <c r="F84" s="8">
        <f>F66</f>
        <v>0</v>
      </c>
      <c r="G84" s="8">
        <f>G66</f>
        <v>0.10526315789473684</v>
      </c>
      <c r="H84" s="8" t="e">
        <f>H66</f>
        <v>#REF!</v>
      </c>
      <c r="I84" s="8">
        <f>F67</f>
        <v>5.5555555555555552E-2</v>
      </c>
      <c r="J84" s="8">
        <f>G67</f>
        <v>4.1666666666666664E-2</v>
      </c>
      <c r="K84" s="8" t="e">
        <f>H67</f>
        <v>#REF!</v>
      </c>
      <c r="L84" s="8">
        <f>F68</f>
        <v>0</v>
      </c>
      <c r="M84" s="8">
        <f>G68</f>
        <v>0.125</v>
      </c>
      <c r="N84" s="8" t="e">
        <f>H68</f>
        <v>#REF!</v>
      </c>
      <c r="O84" s="8">
        <f>F69</f>
        <v>0</v>
      </c>
      <c r="P84" s="8">
        <f>G69</f>
        <v>0</v>
      </c>
      <c r="Q84" s="8" t="e">
        <f>H69</f>
        <v>#REF!</v>
      </c>
      <c r="R84" s="8">
        <f>F70</f>
        <v>4.5454545454545456E-2</v>
      </c>
      <c r="S84" s="8">
        <f>G70</f>
        <v>0.04</v>
      </c>
      <c r="T84" s="8" t="e">
        <f>H70</f>
        <v>#REF!</v>
      </c>
    </row>
    <row r="85" spans="2:30" x14ac:dyDescent="0.25">
      <c r="B85" s="33" t="s">
        <v>61</v>
      </c>
      <c r="C85" s="8">
        <f>I65</f>
        <v>0.2857142857142857</v>
      </c>
      <c r="D85" s="8">
        <f>J65</f>
        <v>0.125</v>
      </c>
      <c r="E85" s="8" t="e">
        <f>K65</f>
        <v>#REF!</v>
      </c>
      <c r="F85" s="8">
        <f>I66</f>
        <v>0.1</v>
      </c>
      <c r="G85" s="8">
        <f>J66</f>
        <v>0.10526315789473684</v>
      </c>
      <c r="H85" s="8" t="e">
        <f>K66</f>
        <v>#REF!</v>
      </c>
      <c r="I85" s="8">
        <f>I67</f>
        <v>0.16666666666666666</v>
      </c>
      <c r="J85" s="8">
        <f>J67</f>
        <v>0.25</v>
      </c>
      <c r="K85" s="8" t="e">
        <f>K67</f>
        <v>#REF!</v>
      </c>
      <c r="L85" s="8">
        <f>I68</f>
        <v>0.3</v>
      </c>
      <c r="M85" s="8">
        <f>J68</f>
        <v>0.1875</v>
      </c>
      <c r="N85" s="8" t="e">
        <f>K68</f>
        <v>#REF!</v>
      </c>
      <c r="O85" s="8">
        <f>I69</f>
        <v>0.25</v>
      </c>
      <c r="P85" s="8">
        <f>J69</f>
        <v>0.21739130434782608</v>
      </c>
      <c r="Q85" s="8" t="e">
        <f>K69</f>
        <v>#REF!</v>
      </c>
      <c r="R85" s="8">
        <f>I70</f>
        <v>0.27272727272727271</v>
      </c>
      <c r="S85" s="8">
        <f>J70</f>
        <v>0.2</v>
      </c>
      <c r="T85" s="8" t="e">
        <f>K70</f>
        <v>#REF!</v>
      </c>
    </row>
    <row r="86" spans="2:30" x14ac:dyDescent="0.25">
      <c r="B86" s="32" t="s">
        <v>65</v>
      </c>
      <c r="C86" s="8">
        <f>L65</f>
        <v>5.7142857142857141E-2</v>
      </c>
      <c r="D86" s="8">
        <f>M65</f>
        <v>0</v>
      </c>
      <c r="E86" s="8" t="e">
        <f>N65</f>
        <v>#REF!</v>
      </c>
      <c r="F86" s="8">
        <f>L66</f>
        <v>0</v>
      </c>
      <c r="G86" s="8">
        <f>M66</f>
        <v>0</v>
      </c>
      <c r="H86" s="8" t="e">
        <f>N66</f>
        <v>#REF!</v>
      </c>
      <c r="I86" s="8">
        <f>L67</f>
        <v>5.5555555555555552E-2</v>
      </c>
      <c r="J86" s="8">
        <f>M67</f>
        <v>0</v>
      </c>
      <c r="K86" s="8" t="e">
        <f>N67</f>
        <v>#REF!</v>
      </c>
      <c r="L86" s="8">
        <f>L68</f>
        <v>0</v>
      </c>
      <c r="M86" s="8">
        <f>M68</f>
        <v>0</v>
      </c>
      <c r="N86" s="8" t="e">
        <f>N68</f>
        <v>#REF!</v>
      </c>
      <c r="O86" s="8">
        <f>L69</f>
        <v>0</v>
      </c>
      <c r="P86" s="8">
        <f>M69</f>
        <v>0</v>
      </c>
      <c r="Q86" s="8" t="e">
        <f>N69</f>
        <v>#REF!</v>
      </c>
      <c r="R86" s="8">
        <f>L70</f>
        <v>4.5454545454545456E-2</v>
      </c>
      <c r="S86" s="8">
        <f>M70</f>
        <v>0</v>
      </c>
      <c r="T86" s="8" t="e">
        <f>N70</f>
        <v>#REF!</v>
      </c>
    </row>
    <row r="87" spans="2:30" x14ac:dyDescent="0.25">
      <c r="B87" s="46" t="s">
        <v>62</v>
      </c>
      <c r="C87" s="8">
        <f>O65%</f>
        <v>0</v>
      </c>
      <c r="D87" s="8">
        <f>P65</f>
        <v>0</v>
      </c>
      <c r="E87" s="8" t="e">
        <f>Q65</f>
        <v>#REF!</v>
      </c>
      <c r="F87" s="8">
        <f>O66</f>
        <v>0</v>
      </c>
      <c r="G87" s="8">
        <f>P66</f>
        <v>0</v>
      </c>
      <c r="H87" s="8" t="e">
        <f>Q66</f>
        <v>#REF!</v>
      </c>
      <c r="I87" s="8">
        <f>O67</f>
        <v>0</v>
      </c>
      <c r="J87" s="8">
        <f>P67</f>
        <v>0</v>
      </c>
      <c r="K87" s="8" t="e">
        <f>Q67</f>
        <v>#REF!</v>
      </c>
      <c r="L87" s="8">
        <f>O68</f>
        <v>0</v>
      </c>
      <c r="M87" s="8">
        <f>P68</f>
        <v>0</v>
      </c>
      <c r="N87" s="8" t="e">
        <f>Q68</f>
        <v>#REF!</v>
      </c>
      <c r="O87" s="8">
        <f>O69</f>
        <v>0</v>
      </c>
      <c r="P87" s="8">
        <f>P69</f>
        <v>0</v>
      </c>
      <c r="Q87" s="8" t="e">
        <f>Q69</f>
        <v>#REF!</v>
      </c>
      <c r="R87" s="8">
        <f>O70</f>
        <v>0</v>
      </c>
      <c r="S87" s="8">
        <f>P70</f>
        <v>0</v>
      </c>
      <c r="T87" s="8" t="e">
        <f>Q70</f>
        <v>#REF!</v>
      </c>
    </row>
    <row r="90" spans="2:30" ht="15.75" x14ac:dyDescent="0.25">
      <c r="B90" s="42" t="s">
        <v>52</v>
      </c>
      <c r="E90" s="45" t="s">
        <v>63</v>
      </c>
    </row>
    <row r="91" spans="2:30" x14ac:dyDescent="0.25">
      <c r="B91" s="47" t="s">
        <v>55</v>
      </c>
    </row>
    <row r="94" spans="2:30" x14ac:dyDescent="0.25">
      <c r="B94" s="27"/>
      <c r="C94" s="324" t="e">
        <f>C80</f>
        <v>#REF!</v>
      </c>
      <c r="D94" s="325"/>
      <c r="E94" s="326"/>
      <c r="F94" s="324" t="e">
        <f t="shared" ref="F94" si="13">F80</f>
        <v>#REF!</v>
      </c>
      <c r="G94" s="325"/>
      <c r="H94" s="326"/>
      <c r="I94" s="324" t="e">
        <f t="shared" ref="I94" si="14">I80</f>
        <v>#REF!</v>
      </c>
      <c r="J94" s="325"/>
      <c r="K94" s="326"/>
      <c r="L94" s="324" t="e">
        <f t="shared" ref="L94" si="15">L80</f>
        <v>#REF!</v>
      </c>
      <c r="M94" s="325"/>
      <c r="N94" s="326"/>
      <c r="O94" s="324" t="e">
        <f t="shared" ref="O94" si="16">O80</f>
        <v>#REF!</v>
      </c>
      <c r="P94" s="325"/>
      <c r="Q94" s="326"/>
      <c r="R94" s="324" t="e">
        <f t="shared" ref="R94" si="17">R80</f>
        <v>#REF!</v>
      </c>
      <c r="S94" s="325"/>
      <c r="T94" s="326"/>
    </row>
    <row r="95" spans="2:30" ht="22.5" x14ac:dyDescent="0.25">
      <c r="B95" s="27"/>
      <c r="C95" s="33">
        <v>2005</v>
      </c>
      <c r="D95" s="33">
        <v>2008</v>
      </c>
      <c r="E95" s="33">
        <v>2011</v>
      </c>
      <c r="F95" s="108">
        <v>2005</v>
      </c>
      <c r="G95" s="108">
        <v>2008</v>
      </c>
      <c r="H95" s="108">
        <v>2011</v>
      </c>
      <c r="I95" s="108">
        <v>2005</v>
      </c>
      <c r="J95" s="108">
        <v>2008</v>
      </c>
      <c r="K95" s="108">
        <v>2011</v>
      </c>
      <c r="L95" s="108">
        <v>2005</v>
      </c>
      <c r="M95" s="108">
        <v>2008</v>
      </c>
      <c r="N95" s="108">
        <v>2011</v>
      </c>
      <c r="O95" s="108">
        <v>2005</v>
      </c>
      <c r="P95" s="108">
        <v>2008</v>
      </c>
      <c r="Q95" s="108">
        <v>2011</v>
      </c>
      <c r="R95" s="108">
        <v>2005</v>
      </c>
      <c r="S95" s="108">
        <v>2008</v>
      </c>
      <c r="T95" s="108">
        <v>2011</v>
      </c>
      <c r="W95" s="133" t="s">
        <v>21</v>
      </c>
      <c r="X95" s="133" t="s">
        <v>22</v>
      </c>
      <c r="Y95" s="133" t="s">
        <v>23</v>
      </c>
      <c r="Z95" s="133" t="s">
        <v>24</v>
      </c>
      <c r="AA95" s="133" t="s">
        <v>25</v>
      </c>
      <c r="AB95" s="133" t="s">
        <v>26</v>
      </c>
      <c r="AC95" s="133" t="s">
        <v>27</v>
      </c>
      <c r="AD95" s="133" t="s">
        <v>28</v>
      </c>
    </row>
    <row r="96" spans="2:30" x14ac:dyDescent="0.25">
      <c r="B96" s="33" t="s">
        <v>42</v>
      </c>
      <c r="C96" s="29">
        <v>0</v>
      </c>
      <c r="D96" s="29">
        <v>0</v>
      </c>
      <c r="E96" s="8" t="e">
        <f>D109</f>
        <v>#REF!</v>
      </c>
      <c r="F96" s="29">
        <v>0</v>
      </c>
      <c r="G96" s="29">
        <v>0</v>
      </c>
      <c r="H96" s="8" t="e">
        <f>$D$110</f>
        <v>#REF!</v>
      </c>
      <c r="I96" s="29">
        <v>0</v>
      </c>
      <c r="J96" s="29">
        <v>0</v>
      </c>
      <c r="K96" s="8" t="e">
        <f>$D$111</f>
        <v>#REF!</v>
      </c>
      <c r="L96" s="29">
        <v>0</v>
      </c>
      <c r="M96" s="29">
        <v>0</v>
      </c>
      <c r="N96" s="8" t="e">
        <f>$D$112</f>
        <v>#REF!</v>
      </c>
      <c r="O96" s="29">
        <v>0</v>
      </c>
      <c r="P96" s="29">
        <v>0</v>
      </c>
      <c r="Q96" s="8" t="e">
        <f>$D$113</f>
        <v>#REF!</v>
      </c>
      <c r="R96" s="8" t="e">
        <f>$D$113</f>
        <v>#REF!</v>
      </c>
      <c r="S96" s="8" t="e">
        <f>$D$113</f>
        <v>#REF!</v>
      </c>
      <c r="T96" s="8" t="e">
        <f>$D$114</f>
        <v>#REF!</v>
      </c>
      <c r="U96">
        <v>1</v>
      </c>
      <c r="V96" s="127" t="s">
        <v>79</v>
      </c>
      <c r="W96" s="125">
        <v>1.8867924528301886E-2</v>
      </c>
      <c r="X96" s="125">
        <v>1.8867924528301886E-2</v>
      </c>
      <c r="Y96" s="125">
        <v>3.7735849056603772E-2</v>
      </c>
      <c r="Z96" s="125">
        <v>1.8867924528301886E-2</v>
      </c>
      <c r="AA96" s="125">
        <v>0.30188679245283018</v>
      </c>
      <c r="AB96" s="125">
        <v>0.45283018867924529</v>
      </c>
      <c r="AC96" s="125">
        <v>0.11320754716981132</v>
      </c>
      <c r="AD96" s="125">
        <v>3.7735849056603772E-2</v>
      </c>
    </row>
    <row r="97" spans="2:30" ht="25.5" x14ac:dyDescent="0.25">
      <c r="B97" s="33" t="s">
        <v>21</v>
      </c>
      <c r="C97" s="99">
        <v>5.7142857142857141E-2</v>
      </c>
      <c r="D97" s="8">
        <v>1.8867924528301886E-2</v>
      </c>
      <c r="E97" s="8" t="e">
        <f>E109</f>
        <v>#REF!</v>
      </c>
      <c r="F97" s="8">
        <v>0.1</v>
      </c>
      <c r="G97" s="8">
        <v>0</v>
      </c>
      <c r="H97" s="8" t="e">
        <f>$E$110</f>
        <v>#REF!</v>
      </c>
      <c r="I97" s="29">
        <v>5.5555555555555552E-2</v>
      </c>
      <c r="J97" s="8">
        <v>0</v>
      </c>
      <c r="K97" s="8" t="e">
        <f>$E$111</f>
        <v>#REF!</v>
      </c>
      <c r="L97" s="8">
        <v>0</v>
      </c>
      <c r="M97" s="8">
        <v>0</v>
      </c>
      <c r="N97" s="8" t="e">
        <f>$E$112</f>
        <v>#REF!</v>
      </c>
      <c r="O97" s="29">
        <v>4.1666666666666664E-2</v>
      </c>
      <c r="P97" s="8">
        <v>0</v>
      </c>
      <c r="Q97" s="8" t="e">
        <f>$E$113</f>
        <v>#REF!</v>
      </c>
      <c r="R97" s="29">
        <v>9.0909090909090912E-2</v>
      </c>
      <c r="S97" s="8">
        <v>0</v>
      </c>
      <c r="T97" s="8" t="e">
        <f>$E$114</f>
        <v>#REF!</v>
      </c>
      <c r="U97">
        <v>2</v>
      </c>
      <c r="V97" s="127" t="s">
        <v>80</v>
      </c>
      <c r="W97" s="125">
        <v>0</v>
      </c>
      <c r="X97" s="125">
        <v>5.2631578947368418E-2</v>
      </c>
      <c r="Y97" s="125">
        <v>5.2631578947368418E-2</v>
      </c>
      <c r="Z97" s="125">
        <v>0</v>
      </c>
      <c r="AA97" s="125">
        <v>0.10526315789473684</v>
      </c>
      <c r="AB97" s="125">
        <v>0.47368421052631576</v>
      </c>
      <c r="AC97" s="125">
        <v>0.31578947368421051</v>
      </c>
      <c r="AD97" s="125">
        <v>0</v>
      </c>
    </row>
    <row r="98" spans="2:30" ht="25.5" x14ac:dyDescent="0.25">
      <c r="B98" s="33" t="s">
        <v>22</v>
      </c>
      <c r="C98" s="99">
        <v>8.5714285714285715E-2</v>
      </c>
      <c r="D98" s="8">
        <v>1.8867924528301886E-2</v>
      </c>
      <c r="E98" s="8" t="e">
        <f>F109</f>
        <v>#REF!</v>
      </c>
      <c r="F98" s="8">
        <v>0</v>
      </c>
      <c r="G98" s="8">
        <v>5.2631578947368418E-2</v>
      </c>
      <c r="H98" s="8" t="e">
        <f>$F$110</f>
        <v>#REF!</v>
      </c>
      <c r="I98" s="8">
        <v>0</v>
      </c>
      <c r="J98" s="8">
        <v>0</v>
      </c>
      <c r="K98" s="8" t="e">
        <f>$F$111</f>
        <v>#REF!</v>
      </c>
      <c r="L98" s="8">
        <v>0</v>
      </c>
      <c r="M98" s="8">
        <v>0</v>
      </c>
      <c r="N98" s="8" t="e">
        <f>$F$112</f>
        <v>#REF!</v>
      </c>
      <c r="O98" s="8">
        <v>4.1666666666666664E-2</v>
      </c>
      <c r="P98" s="8">
        <v>0</v>
      </c>
      <c r="Q98" s="8" t="e">
        <f>$F$113</f>
        <v>#REF!</v>
      </c>
      <c r="R98" s="8">
        <v>4.5454545454545456E-2</v>
      </c>
      <c r="S98" s="8">
        <v>0</v>
      </c>
      <c r="T98" s="8" t="e">
        <f>$F$114</f>
        <v>#REF!</v>
      </c>
      <c r="U98">
        <v>3</v>
      </c>
      <c r="V98" s="127" t="s">
        <v>83</v>
      </c>
      <c r="W98" s="125">
        <v>0</v>
      </c>
      <c r="X98" s="125">
        <v>0</v>
      </c>
      <c r="Y98" s="125">
        <v>0</v>
      </c>
      <c r="Z98" s="125">
        <v>4.5454545454545456E-2</v>
      </c>
      <c r="AA98" s="125">
        <v>0.18181818181818182</v>
      </c>
      <c r="AB98" s="125">
        <v>0.36363636363636365</v>
      </c>
      <c r="AC98" s="125">
        <v>0.40909090909090912</v>
      </c>
      <c r="AD98" s="125">
        <v>0</v>
      </c>
    </row>
    <row r="99" spans="2:30" ht="25.5" customHeight="1" x14ac:dyDescent="0.25">
      <c r="B99" s="351" t="s">
        <v>100</v>
      </c>
      <c r="C99" s="327">
        <v>0.2</v>
      </c>
      <c r="D99" s="329">
        <f>3.77358490566038%+1.88679245283019%</f>
        <v>5.6603773584905703E-2</v>
      </c>
      <c r="E99" s="329" t="e">
        <f>G109+H109</f>
        <v>#REF!</v>
      </c>
      <c r="F99" s="327">
        <v>0.1</v>
      </c>
      <c r="G99" s="329">
        <v>5.2631578947368397E-2</v>
      </c>
      <c r="H99" s="329" t="e">
        <f>$G$110</f>
        <v>#REF!</v>
      </c>
      <c r="I99" s="327">
        <v>0.33333333333333331</v>
      </c>
      <c r="J99" s="329">
        <v>4.5454545454545497E-2</v>
      </c>
      <c r="K99" s="329" t="e">
        <f>$G$111+$H$111</f>
        <v>#REF!</v>
      </c>
      <c r="L99" s="327">
        <v>0.2</v>
      </c>
      <c r="M99" s="329">
        <v>0</v>
      </c>
      <c r="N99" s="329" t="e">
        <f>$G$112+$H$112</f>
        <v>#REF!</v>
      </c>
      <c r="O99" s="327">
        <v>0.20833333333333334</v>
      </c>
      <c r="P99" s="329">
        <v>4.5454545454545497E-2</v>
      </c>
      <c r="Q99" s="329" t="e">
        <f>$G$113+$H$113</f>
        <v>#REF!</v>
      </c>
      <c r="R99" s="327">
        <v>0.36363636363636365</v>
      </c>
      <c r="S99" s="329">
        <f>8.69565217391304%+8.69565217391304%</f>
        <v>0.17391304347826078</v>
      </c>
      <c r="T99" s="329" t="e">
        <f>$G$114+$H$114</f>
        <v>#REF!</v>
      </c>
      <c r="U99">
        <v>4</v>
      </c>
      <c r="V99" s="127" t="s">
        <v>81</v>
      </c>
      <c r="W99" s="125">
        <v>0</v>
      </c>
      <c r="X99" s="125">
        <v>0</v>
      </c>
      <c r="Y99" s="125">
        <v>0</v>
      </c>
      <c r="Z99" s="125">
        <v>0</v>
      </c>
      <c r="AA99" s="125">
        <v>0.13333333333333333</v>
      </c>
      <c r="AB99" s="125">
        <v>0.46666666666666667</v>
      </c>
      <c r="AC99" s="125">
        <v>0.33333333333333331</v>
      </c>
      <c r="AD99" s="125">
        <v>6.6666666666666666E-2</v>
      </c>
    </row>
    <row r="100" spans="2:30" ht="25.5" customHeight="1" x14ac:dyDescent="0.25">
      <c r="B100" s="352"/>
      <c r="C100" s="328"/>
      <c r="D100" s="330"/>
      <c r="E100" s="330"/>
      <c r="F100" s="328"/>
      <c r="G100" s="330"/>
      <c r="H100" s="330"/>
      <c r="I100" s="328"/>
      <c r="J100" s="330"/>
      <c r="K100" s="330"/>
      <c r="L100" s="328"/>
      <c r="M100" s="330"/>
      <c r="N100" s="330"/>
      <c r="O100" s="328"/>
      <c r="P100" s="330"/>
      <c r="Q100" s="330"/>
      <c r="R100" s="328"/>
      <c r="S100" s="330"/>
      <c r="T100" s="330"/>
      <c r="U100">
        <v>5</v>
      </c>
      <c r="V100" s="127" t="s">
        <v>82</v>
      </c>
      <c r="W100" s="125">
        <v>0</v>
      </c>
      <c r="X100" s="125">
        <v>0</v>
      </c>
      <c r="Y100" s="125">
        <v>0</v>
      </c>
      <c r="Z100" s="125">
        <v>4.5454545454545456E-2</v>
      </c>
      <c r="AA100" s="125">
        <v>0.40909090909090912</v>
      </c>
      <c r="AB100" s="125">
        <v>0.31818181818181818</v>
      </c>
      <c r="AC100" s="125">
        <v>0.18181818181818182</v>
      </c>
      <c r="AD100" s="125">
        <v>4.5454545454545456E-2</v>
      </c>
    </row>
    <row r="101" spans="2:30" ht="25.5" customHeight="1" x14ac:dyDescent="0.25">
      <c r="B101" s="351" t="s">
        <v>101</v>
      </c>
      <c r="C101" s="327">
        <v>0.6</v>
      </c>
      <c r="D101" s="329">
        <f>30.188679245283%+45.2830188679245%</f>
        <v>0.75471698113207497</v>
      </c>
      <c r="E101" s="329" t="e">
        <f>I109+J109</f>
        <v>#REF!</v>
      </c>
      <c r="F101" s="327">
        <v>0.7</v>
      </c>
      <c r="G101" s="329">
        <f>10.5263157894737%+47.3684210526316%</f>
        <v>0.57894736842105299</v>
      </c>
      <c r="H101" s="329" t="e">
        <f>$I$110+$J$110</f>
        <v>#REF!</v>
      </c>
      <c r="I101" s="327">
        <v>0.5</v>
      </c>
      <c r="J101" s="329">
        <f>18.1818181818182%+36.3636363636364%</f>
        <v>0.54545454545454608</v>
      </c>
      <c r="K101" s="329" t="e">
        <f>$I$111+$J$111</f>
        <v>#REF!</v>
      </c>
      <c r="L101" s="327">
        <v>0.7</v>
      </c>
      <c r="M101" s="329">
        <f>13.3333333333333%+46.6666666666667%</f>
        <v>0.6</v>
      </c>
      <c r="N101" s="329" t="e">
        <f>$I$112+$J$112</f>
        <v>#REF!</v>
      </c>
      <c r="O101" s="327">
        <v>0.5</v>
      </c>
      <c r="P101" s="329">
        <f>40.9090909090909%+31.8181818181818%</f>
        <v>0.72727272727272707</v>
      </c>
      <c r="Q101" s="329" t="e">
        <f>$I$113+$J$113</f>
        <v>#REF!</v>
      </c>
      <c r="R101" s="327">
        <v>0.40909090909090912</v>
      </c>
      <c r="S101" s="329">
        <f>17.3913043478261%+39.1304347826087%</f>
        <v>0.565217391304348</v>
      </c>
      <c r="T101" s="329" t="e">
        <f>$I$114+$J$114</f>
        <v>#REF!</v>
      </c>
      <c r="U101">
        <v>6</v>
      </c>
      <c r="V101" s="127" t="s">
        <v>84</v>
      </c>
      <c r="W101" s="125">
        <v>0</v>
      </c>
      <c r="X101" s="125">
        <v>0</v>
      </c>
      <c r="Y101" s="125">
        <v>8.6956521739130432E-2</v>
      </c>
      <c r="Z101" s="125">
        <v>8.6956521739130432E-2</v>
      </c>
      <c r="AA101" s="125">
        <v>0.17391304347826086</v>
      </c>
      <c r="AB101" s="125">
        <v>0.39130434782608697</v>
      </c>
      <c r="AC101" s="125">
        <v>0.13043478260869565</v>
      </c>
      <c r="AD101" s="125">
        <v>0.13043478260869565</v>
      </c>
    </row>
    <row r="102" spans="2:30" ht="25.5" customHeight="1" x14ac:dyDescent="0.25">
      <c r="B102" s="352"/>
      <c r="C102" s="328"/>
      <c r="D102" s="330"/>
      <c r="E102" s="330"/>
      <c r="F102" s="328"/>
      <c r="G102" s="330"/>
      <c r="H102" s="330"/>
      <c r="I102" s="328"/>
      <c r="J102" s="330"/>
      <c r="K102" s="330"/>
      <c r="L102" s="328"/>
      <c r="M102" s="330"/>
      <c r="N102" s="330"/>
      <c r="O102" s="328"/>
      <c r="P102" s="330"/>
      <c r="Q102" s="330"/>
      <c r="R102" s="328"/>
      <c r="S102" s="330"/>
      <c r="T102" s="330"/>
    </row>
    <row r="103" spans="2:30" ht="25.5" x14ac:dyDescent="0.25">
      <c r="B103" s="33" t="s">
        <v>27</v>
      </c>
      <c r="C103" s="8">
        <v>5.7142857142857141E-2</v>
      </c>
      <c r="D103" s="8">
        <v>0.11320754716981132</v>
      </c>
      <c r="E103" s="8" t="e">
        <f>K109</f>
        <v>#REF!</v>
      </c>
      <c r="F103" s="8">
        <v>0.1</v>
      </c>
      <c r="G103" s="8">
        <v>0.31578947368421051</v>
      </c>
      <c r="H103" s="8" t="e">
        <f>$K$110</f>
        <v>#REF!</v>
      </c>
      <c r="I103" s="8">
        <v>0.1111111111111111</v>
      </c>
      <c r="J103" s="8">
        <v>0.40909090909090912</v>
      </c>
      <c r="K103" s="8" t="e">
        <f>$K$111</f>
        <v>#REF!</v>
      </c>
      <c r="L103" s="8">
        <v>0.1</v>
      </c>
      <c r="M103" s="8">
        <v>0.33333333333333331</v>
      </c>
      <c r="N103" s="8" t="e">
        <f>$K$112</f>
        <v>#REF!</v>
      </c>
      <c r="O103" s="8">
        <v>0.20833333333333334</v>
      </c>
      <c r="P103" s="8">
        <v>0.18181818181818182</v>
      </c>
      <c r="Q103" s="8" t="e">
        <f>$K$113</f>
        <v>#REF!</v>
      </c>
      <c r="R103" s="8">
        <v>9.0909090909090912E-2</v>
      </c>
      <c r="S103" s="8">
        <v>0.13043478260869565</v>
      </c>
      <c r="T103" s="8" t="e">
        <f>$K$114</f>
        <v>#REF!</v>
      </c>
    </row>
    <row r="104" spans="2:30" ht="25.5" x14ac:dyDescent="0.25">
      <c r="B104" s="33" t="s">
        <v>28</v>
      </c>
      <c r="C104" s="8">
        <v>0</v>
      </c>
      <c r="D104" s="8">
        <v>3.7735849056603772E-2</v>
      </c>
      <c r="E104" s="8" t="e">
        <f>L109</f>
        <v>#REF!</v>
      </c>
      <c r="F104" s="8">
        <v>0</v>
      </c>
      <c r="G104" s="8">
        <v>0</v>
      </c>
      <c r="H104" s="8" t="e">
        <f>$L$110</f>
        <v>#REF!</v>
      </c>
      <c r="I104" s="8">
        <v>0</v>
      </c>
      <c r="J104" s="8">
        <v>0</v>
      </c>
      <c r="K104" s="8" t="e">
        <f>$L$111</f>
        <v>#REF!</v>
      </c>
      <c r="L104" s="8">
        <v>0</v>
      </c>
      <c r="M104" s="8">
        <v>6.6666666666666666E-2</v>
      </c>
      <c r="N104" s="8" t="e">
        <f>$L$112</f>
        <v>#REF!</v>
      </c>
      <c r="O104" s="8">
        <v>0</v>
      </c>
      <c r="P104" s="8">
        <v>4.5454545454545456E-2</v>
      </c>
      <c r="Q104" s="8" t="e">
        <f>$L$113</f>
        <v>#REF!</v>
      </c>
      <c r="R104" s="8">
        <v>0</v>
      </c>
      <c r="S104" s="8">
        <v>0.13043478260869565</v>
      </c>
      <c r="T104" s="8" t="e">
        <f>$L$114</f>
        <v>#REF!</v>
      </c>
    </row>
    <row r="107" spans="2:30" ht="25.5" x14ac:dyDescent="0.25">
      <c r="B107" s="27"/>
      <c r="C107" s="108" t="s">
        <v>1</v>
      </c>
      <c r="D107" s="108" t="s">
        <v>42</v>
      </c>
      <c r="E107" s="108" t="s">
        <v>21</v>
      </c>
      <c r="F107" s="108" t="s">
        <v>22</v>
      </c>
      <c r="G107" s="108" t="s">
        <v>23</v>
      </c>
      <c r="H107" s="108" t="s">
        <v>24</v>
      </c>
      <c r="I107" s="108" t="s">
        <v>25</v>
      </c>
      <c r="J107" s="108" t="s">
        <v>26</v>
      </c>
      <c r="K107" s="108" t="s">
        <v>27</v>
      </c>
      <c r="L107" s="108" t="s">
        <v>28</v>
      </c>
      <c r="N107" s="140"/>
      <c r="O107" s="140"/>
      <c r="P107" s="140"/>
      <c r="Q107" s="141"/>
      <c r="R107" s="130" t="s">
        <v>21</v>
      </c>
      <c r="S107" s="130" t="s">
        <v>22</v>
      </c>
      <c r="T107" s="130" t="s">
        <v>100</v>
      </c>
      <c r="U107" s="130" t="s">
        <v>101</v>
      </c>
      <c r="V107" s="130" t="s">
        <v>27</v>
      </c>
      <c r="W107" s="130" t="s">
        <v>28</v>
      </c>
    </row>
    <row r="108" spans="2:30" x14ac:dyDescent="0.25">
      <c r="B108" s="102" t="e">
        <f>Taules!#REF!</f>
        <v>#REF!</v>
      </c>
      <c r="C108" s="103">
        <v>11</v>
      </c>
      <c r="D108" s="104" t="e">
        <f>Taules!#REF!</f>
        <v>#REF!</v>
      </c>
      <c r="E108" s="104" t="e">
        <f>Taules!#REF!</f>
        <v>#REF!</v>
      </c>
      <c r="F108" s="104" t="e">
        <f>Taules!#REF!</f>
        <v>#REF!</v>
      </c>
      <c r="G108" s="104" t="e">
        <f>Taules!#REF!</f>
        <v>#REF!</v>
      </c>
      <c r="H108" s="104" t="e">
        <f>Taules!#REF!</f>
        <v>#REF!</v>
      </c>
      <c r="I108" s="104" t="e">
        <f>Taules!#REF!</f>
        <v>#REF!</v>
      </c>
      <c r="J108" s="104" t="e">
        <f>Taules!#REF!</f>
        <v>#REF!</v>
      </c>
      <c r="K108" s="104" t="e">
        <f>Taules!#REF!</f>
        <v>#REF!</v>
      </c>
      <c r="L108" s="104" t="e">
        <f>Taules!#REF!</f>
        <v>#REF!</v>
      </c>
      <c r="M108">
        <v>2</v>
      </c>
      <c r="N108" s="121" t="s">
        <v>92</v>
      </c>
      <c r="O108" s="122"/>
      <c r="P108" s="122"/>
      <c r="Q108" s="123"/>
      <c r="R108" s="99">
        <v>5.7142857142857141E-2</v>
      </c>
      <c r="S108" s="99">
        <v>8.5714285714285715E-2</v>
      </c>
      <c r="T108" s="99">
        <v>0.2</v>
      </c>
      <c r="U108" s="116">
        <v>0.6</v>
      </c>
      <c r="V108" s="99">
        <v>5.7142857142857141E-2</v>
      </c>
      <c r="W108" s="99">
        <v>0</v>
      </c>
    </row>
    <row r="109" spans="2:30" x14ac:dyDescent="0.25">
      <c r="B109" s="102" t="e">
        <f>Taules!#REF!</f>
        <v>#REF!</v>
      </c>
      <c r="C109" s="105">
        <v>57</v>
      </c>
      <c r="D109" s="104" t="e">
        <f>Taules!#REF!</f>
        <v>#REF!</v>
      </c>
      <c r="E109" s="104" t="e">
        <f>Taules!#REF!</f>
        <v>#REF!</v>
      </c>
      <c r="F109" s="104" t="e">
        <f>Taules!#REF!</f>
        <v>#REF!</v>
      </c>
      <c r="G109" s="104" t="e">
        <f>Taules!#REF!</f>
        <v>#REF!</v>
      </c>
      <c r="H109" s="104" t="e">
        <f>Taules!#REF!</f>
        <v>#REF!</v>
      </c>
      <c r="I109" s="104" t="e">
        <f>Taules!#REF!</f>
        <v>#REF!</v>
      </c>
      <c r="J109" s="104" t="e">
        <f>Taules!#REF!</f>
        <v>#REF!</v>
      </c>
      <c r="K109" s="104" t="e">
        <f>Taules!#REF!</f>
        <v>#REF!</v>
      </c>
      <c r="L109" s="104" t="e">
        <f>Taules!#REF!</f>
        <v>#REF!</v>
      </c>
      <c r="M109">
        <v>3</v>
      </c>
      <c r="N109" s="121" t="s">
        <v>91</v>
      </c>
      <c r="O109" s="122"/>
      <c r="P109" s="122"/>
      <c r="Q109" s="123"/>
      <c r="R109" s="142">
        <v>0.1</v>
      </c>
      <c r="S109" s="99">
        <v>0</v>
      </c>
      <c r="T109" s="142">
        <v>0.1</v>
      </c>
      <c r="U109" s="116">
        <v>0.7</v>
      </c>
      <c r="V109" s="142">
        <v>0.1</v>
      </c>
      <c r="W109" s="99">
        <v>0</v>
      </c>
      <c r="Y109">
        <v>5</v>
      </c>
      <c r="Z109">
        <v>2</v>
      </c>
    </row>
    <row r="110" spans="2:30" x14ac:dyDescent="0.25">
      <c r="B110" s="102" t="e">
        <f>Taules!#REF!</f>
        <v>#REF!</v>
      </c>
      <c r="C110" s="105">
        <v>32</v>
      </c>
      <c r="D110" s="104" t="e">
        <f>Taules!#REF!</f>
        <v>#REF!</v>
      </c>
      <c r="E110" s="104" t="e">
        <f>Taules!#REF!</f>
        <v>#REF!</v>
      </c>
      <c r="F110" s="104" t="e">
        <f>Taules!#REF!</f>
        <v>#REF!</v>
      </c>
      <c r="G110" s="104" t="e">
        <f>Taules!#REF!</f>
        <v>#REF!</v>
      </c>
      <c r="H110" s="104" t="e">
        <f>Taules!#REF!</f>
        <v>#REF!</v>
      </c>
      <c r="I110" s="104" t="e">
        <f>Taules!#REF!</f>
        <v>#REF!</v>
      </c>
      <c r="J110" s="104" t="e">
        <f>Taules!#REF!</f>
        <v>#REF!</v>
      </c>
      <c r="K110" s="104" t="e">
        <f>Taules!#REF!</f>
        <v>#REF!</v>
      </c>
      <c r="L110" s="104" t="e">
        <f>Taules!#REF!</f>
        <v>#REF!</v>
      </c>
      <c r="M110">
        <v>4</v>
      </c>
      <c r="N110" s="121" t="s">
        <v>89</v>
      </c>
      <c r="O110" s="122"/>
      <c r="P110" s="122"/>
      <c r="Q110" s="123"/>
      <c r="R110" s="99">
        <v>5.5555555555555552E-2</v>
      </c>
      <c r="S110" s="124">
        <v>0</v>
      </c>
      <c r="T110" s="142">
        <v>0.33333333333333331</v>
      </c>
      <c r="U110" s="116">
        <v>0.5</v>
      </c>
      <c r="V110" s="142">
        <v>0.1111111111111111</v>
      </c>
      <c r="W110" s="99">
        <v>0</v>
      </c>
      <c r="Y110">
        <v>6</v>
      </c>
      <c r="Z110">
        <v>3</v>
      </c>
    </row>
    <row r="111" spans="2:30" x14ac:dyDescent="0.25">
      <c r="B111" s="102" t="e">
        <f>Taules!#REF!</f>
        <v>#REF!</v>
      </c>
      <c r="C111" s="105">
        <v>45</v>
      </c>
      <c r="D111" s="104" t="e">
        <f>Taules!#REF!</f>
        <v>#REF!</v>
      </c>
      <c r="E111" s="104" t="e">
        <f>Taules!#REF!</f>
        <v>#REF!</v>
      </c>
      <c r="F111" s="104" t="e">
        <f>Taules!#REF!</f>
        <v>#REF!</v>
      </c>
      <c r="G111" s="104" t="e">
        <f>Taules!#REF!</f>
        <v>#REF!</v>
      </c>
      <c r="H111" s="104" t="e">
        <f>Taules!#REF!</f>
        <v>#REF!</v>
      </c>
      <c r="I111" s="104" t="e">
        <f>Taules!#REF!</f>
        <v>#REF!</v>
      </c>
      <c r="J111" s="104" t="e">
        <f>Taules!#REF!</f>
        <v>#REF!</v>
      </c>
      <c r="K111" s="104" t="e">
        <f>Taules!#REF!</f>
        <v>#REF!</v>
      </c>
      <c r="L111" s="104" t="e">
        <f>Taules!#REF!</f>
        <v>#REF!</v>
      </c>
      <c r="M111">
        <v>5</v>
      </c>
      <c r="N111" s="121" t="s">
        <v>87</v>
      </c>
      <c r="O111" s="122"/>
      <c r="P111" s="122"/>
      <c r="Q111" s="123"/>
      <c r="R111" s="99">
        <v>0</v>
      </c>
      <c r="S111" s="124">
        <v>0</v>
      </c>
      <c r="T111" s="142">
        <v>0.2</v>
      </c>
      <c r="U111" s="116">
        <v>0.7</v>
      </c>
      <c r="V111" s="142">
        <v>0.1</v>
      </c>
      <c r="W111" s="99">
        <v>0</v>
      </c>
      <c r="Y111">
        <v>4</v>
      </c>
      <c r="Z111">
        <v>5</v>
      </c>
    </row>
    <row r="112" spans="2:30" x14ac:dyDescent="0.25">
      <c r="B112" s="102" t="e">
        <f>Taules!#REF!</f>
        <v>#REF!</v>
      </c>
      <c r="C112" s="105">
        <v>15</v>
      </c>
      <c r="D112" s="104" t="e">
        <f>Taules!#REF!</f>
        <v>#REF!</v>
      </c>
      <c r="E112" s="104" t="e">
        <f>Taules!#REF!</f>
        <v>#REF!</v>
      </c>
      <c r="F112" s="104" t="e">
        <f>Taules!#REF!</f>
        <v>#REF!</v>
      </c>
      <c r="G112" s="104" t="e">
        <f>Taules!#REF!</f>
        <v>#REF!</v>
      </c>
      <c r="H112" s="104" t="e">
        <f>Taules!#REF!</f>
        <v>#REF!</v>
      </c>
      <c r="I112" s="104" t="e">
        <f>Taules!#REF!</f>
        <v>#REF!</v>
      </c>
      <c r="J112" s="104" t="e">
        <f>Taules!#REF!</f>
        <v>#REF!</v>
      </c>
      <c r="K112" s="104" t="e">
        <f>Taules!#REF!</f>
        <v>#REF!</v>
      </c>
      <c r="L112" s="104" t="e">
        <f>Taules!#REF!</f>
        <v>#REF!</v>
      </c>
      <c r="M112">
        <v>6</v>
      </c>
      <c r="N112" s="121" t="s">
        <v>88</v>
      </c>
      <c r="O112" s="122"/>
      <c r="P112" s="122"/>
      <c r="Q112" s="123"/>
      <c r="R112" s="99">
        <v>4.1666666666666664E-2</v>
      </c>
      <c r="S112" s="124">
        <v>4.1666666666666664E-2</v>
      </c>
      <c r="T112" s="142">
        <v>0.20833333333333334</v>
      </c>
      <c r="U112" s="116">
        <v>0.5</v>
      </c>
      <c r="V112" s="142">
        <v>0.20833333333333334</v>
      </c>
      <c r="W112" s="99">
        <v>0</v>
      </c>
      <c r="Y112">
        <v>7</v>
      </c>
      <c r="Z112">
        <v>6</v>
      </c>
    </row>
    <row r="113" spans="2:26" x14ac:dyDescent="0.25">
      <c r="B113" s="102" t="e">
        <f>Taules!#REF!</f>
        <v>#REF!</v>
      </c>
      <c r="C113" s="105">
        <v>29</v>
      </c>
      <c r="D113" s="104" t="e">
        <f>Taules!#REF!</f>
        <v>#REF!</v>
      </c>
      <c r="E113" s="104" t="e">
        <f>Taules!#REF!</f>
        <v>#REF!</v>
      </c>
      <c r="F113" s="104" t="e">
        <f>Taules!#REF!</f>
        <v>#REF!</v>
      </c>
      <c r="G113" s="104" t="e">
        <f>Taules!#REF!</f>
        <v>#REF!</v>
      </c>
      <c r="H113" s="104" t="e">
        <f>Taules!#REF!</f>
        <v>#REF!</v>
      </c>
      <c r="I113" s="104" t="e">
        <f>Taules!#REF!</f>
        <v>#REF!</v>
      </c>
      <c r="J113" s="104" t="e">
        <f>Taules!#REF!</f>
        <v>#REF!</v>
      </c>
      <c r="K113" s="104" t="e">
        <f>Taules!#REF!</f>
        <v>#REF!</v>
      </c>
      <c r="L113" s="104" t="e">
        <f>Taules!#REF!</f>
        <v>#REF!</v>
      </c>
      <c r="M113">
        <v>7</v>
      </c>
      <c r="N113" s="121" t="s">
        <v>90</v>
      </c>
      <c r="O113" s="122"/>
      <c r="P113" s="122"/>
      <c r="Q113" s="123"/>
      <c r="R113" s="99">
        <v>9.0909090909090912E-2</v>
      </c>
      <c r="S113" s="124">
        <v>4.5454545454545456E-2</v>
      </c>
      <c r="T113" s="142">
        <v>0.36363636363636365</v>
      </c>
      <c r="U113" s="116">
        <v>0.40909090909090912</v>
      </c>
      <c r="V113" s="142">
        <v>9.0909090909090912E-2</v>
      </c>
      <c r="W113" s="99">
        <v>0</v>
      </c>
      <c r="Y113">
        <v>3</v>
      </c>
      <c r="Z113">
        <v>4</v>
      </c>
    </row>
    <row r="114" spans="2:26" x14ac:dyDescent="0.25">
      <c r="B114" s="102" t="e">
        <f>Taules!#REF!</f>
        <v>#REF!</v>
      </c>
      <c r="C114" s="103">
        <v>24</v>
      </c>
      <c r="D114" s="104" t="e">
        <f>Taules!#REF!</f>
        <v>#REF!</v>
      </c>
      <c r="E114" s="104" t="e">
        <f>Taules!#REF!</f>
        <v>#REF!</v>
      </c>
      <c r="F114" s="104" t="e">
        <f>Taules!#REF!</f>
        <v>#REF!</v>
      </c>
      <c r="G114" s="104" t="e">
        <f>Taules!#REF!</f>
        <v>#REF!</v>
      </c>
      <c r="H114" s="104" t="e">
        <f>Taules!#REF!</f>
        <v>#REF!</v>
      </c>
      <c r="I114" s="104" t="e">
        <f>Taules!#REF!</f>
        <v>#REF!</v>
      </c>
      <c r="J114" s="104" t="e">
        <f>Taules!#REF!</f>
        <v>#REF!</v>
      </c>
      <c r="K114" s="104" t="e">
        <f>Taules!#REF!</f>
        <v>#REF!</v>
      </c>
      <c r="L114" s="104" t="e">
        <f>Taules!#REF!</f>
        <v>#REF!</v>
      </c>
      <c r="N114" s="121" t="s">
        <v>86</v>
      </c>
      <c r="O114" s="122"/>
      <c r="P114" s="122"/>
      <c r="Q114" s="123"/>
      <c r="R114" s="99">
        <v>0</v>
      </c>
      <c r="S114" s="124">
        <v>0</v>
      </c>
      <c r="T114" s="142">
        <v>0.11428571428571428</v>
      </c>
      <c r="U114" s="116">
        <v>0.48571428571428571</v>
      </c>
      <c r="V114" s="142">
        <v>0.22857142857142856</v>
      </c>
      <c r="W114" s="99">
        <v>0.17142857142857143</v>
      </c>
      <c r="Y114">
        <v>2</v>
      </c>
      <c r="Z114">
        <v>7</v>
      </c>
    </row>
    <row r="115" spans="2:26" x14ac:dyDescent="0.25">
      <c r="N115" s="121" t="s">
        <v>93</v>
      </c>
      <c r="O115" s="122"/>
      <c r="P115" s="122"/>
      <c r="Q115" s="123"/>
      <c r="R115" s="99">
        <v>5.8823529411764705E-2</v>
      </c>
      <c r="S115" s="124">
        <v>1.4705882352941176E-2</v>
      </c>
      <c r="T115" s="142">
        <v>0.11764705882352941</v>
      </c>
      <c r="U115" s="116">
        <v>0.47058823529411764</v>
      </c>
      <c r="V115" s="142">
        <v>0.29411764705882354</v>
      </c>
      <c r="W115" s="99">
        <v>4.4117647058823532E-2</v>
      </c>
    </row>
    <row r="117" spans="2:26" x14ac:dyDescent="0.25">
      <c r="B117" s="72" t="s">
        <v>68</v>
      </c>
      <c r="C117" s="72" t="e">
        <f>B108</f>
        <v>#REF!</v>
      </c>
      <c r="D117" s="74" t="e">
        <f>B109</f>
        <v>#REF!</v>
      </c>
      <c r="E117" s="74" t="e">
        <f>B110</f>
        <v>#REF!</v>
      </c>
      <c r="F117" s="74" t="e">
        <f>B111</f>
        <v>#REF!</v>
      </c>
      <c r="G117" s="74" t="e">
        <f>B112</f>
        <v>#REF!</v>
      </c>
      <c r="H117" s="74" t="e">
        <f>B113</f>
        <v>#REF!</v>
      </c>
      <c r="I117" s="74" t="e">
        <f>B114</f>
        <v>#REF!</v>
      </c>
      <c r="J117" s="74"/>
    </row>
    <row r="118" spans="2:26" x14ac:dyDescent="0.25">
      <c r="B118" s="70" t="s">
        <v>69</v>
      </c>
      <c r="C118" s="147" t="e">
        <f>SUM(K108:L108)</f>
        <v>#REF!</v>
      </c>
      <c r="D118" s="73" t="e">
        <f>SUM(K109:L109)</f>
        <v>#REF!</v>
      </c>
      <c r="E118" s="73" t="e">
        <f>SUM(K110:L110)</f>
        <v>#REF!</v>
      </c>
      <c r="F118" s="73" t="e">
        <f>SUM(K111:L111)</f>
        <v>#REF!</v>
      </c>
      <c r="G118" s="73" t="e">
        <f>SUM(K112:L112)</f>
        <v>#REF!</v>
      </c>
      <c r="H118" s="73" t="e">
        <f>SUM(K113:L113)</f>
        <v>#REF!</v>
      </c>
      <c r="I118" s="73" t="e">
        <f>SUM(K114:L114)</f>
        <v>#REF!</v>
      </c>
      <c r="J118" s="73"/>
    </row>
    <row r="120" spans="2:26" x14ac:dyDescent="0.25">
      <c r="C120">
        <v>2</v>
      </c>
      <c r="D120" s="121" t="s">
        <v>92</v>
      </c>
      <c r="E120" s="122"/>
      <c r="F120" s="122"/>
      <c r="G120" s="123"/>
      <c r="H120" s="143">
        <v>5.32258064516129</v>
      </c>
      <c r="I120" s="143">
        <v>4.67741935483871</v>
      </c>
      <c r="J120" s="143">
        <v>3.935483870967742</v>
      </c>
      <c r="K120" s="143">
        <v>4.387096774193548</v>
      </c>
      <c r="L120" s="143">
        <v>5.161290322580645</v>
      </c>
      <c r="M120" s="145">
        <v>2</v>
      </c>
      <c r="N120" s="127" t="s">
        <v>79</v>
      </c>
      <c r="O120" s="144">
        <v>5.6071428571428568</v>
      </c>
      <c r="P120" s="144">
        <v>5.3392857142857144</v>
      </c>
      <c r="Q120" s="144">
        <v>4.6785714285714288</v>
      </c>
      <c r="R120" s="144">
        <v>3.9821428571428572</v>
      </c>
      <c r="S120" s="144">
        <v>5.5090909090909088</v>
      </c>
    </row>
    <row r="121" spans="2:26" x14ac:dyDescent="0.25">
      <c r="C121">
        <v>3</v>
      </c>
      <c r="D121" s="121" t="s">
        <v>91</v>
      </c>
      <c r="E121" s="122"/>
      <c r="F121" s="122"/>
      <c r="G121" s="123"/>
      <c r="H121" s="143">
        <v>5.666666666666667</v>
      </c>
      <c r="I121" s="143">
        <v>4.5555555555555554</v>
      </c>
      <c r="J121" s="143">
        <v>4.8888888888888893</v>
      </c>
      <c r="K121" s="143">
        <v>4.2222222222222223</v>
      </c>
      <c r="L121" s="143">
        <v>5.2222222222222223</v>
      </c>
      <c r="M121" s="145">
        <v>3</v>
      </c>
      <c r="N121" s="127" t="s">
        <v>80</v>
      </c>
      <c r="O121" s="144">
        <v>5.8421052631578947</v>
      </c>
      <c r="P121" s="144">
        <v>4.8421052631578947</v>
      </c>
      <c r="Q121" s="144">
        <v>4.7368421052631575</v>
      </c>
      <c r="R121" s="144">
        <v>4.4210526315789478</v>
      </c>
      <c r="S121" s="144">
        <v>5.1578947368421053</v>
      </c>
    </row>
    <row r="122" spans="2:26" x14ac:dyDescent="0.25">
      <c r="C122">
        <v>4</v>
      </c>
      <c r="D122" s="121" t="s">
        <v>89</v>
      </c>
      <c r="E122" s="122"/>
      <c r="F122" s="122"/>
      <c r="G122" s="123"/>
      <c r="H122" s="143">
        <v>5.4375</v>
      </c>
      <c r="I122" s="143">
        <v>4.75</v>
      </c>
      <c r="J122" s="143">
        <v>4.125</v>
      </c>
      <c r="K122" s="143">
        <v>4.0625</v>
      </c>
      <c r="L122" s="143">
        <v>5.375</v>
      </c>
      <c r="M122" s="145">
        <v>4</v>
      </c>
      <c r="N122" s="127" t="s">
        <v>83</v>
      </c>
      <c r="O122" s="144">
        <v>5.75</v>
      </c>
      <c r="P122" s="144">
        <v>5.166666666666667</v>
      </c>
      <c r="Q122" s="144">
        <v>5.041666666666667</v>
      </c>
      <c r="R122" s="144">
        <v>4.708333333333333</v>
      </c>
      <c r="S122" s="144">
        <v>5.458333333333333</v>
      </c>
    </row>
    <row r="123" spans="2:26" x14ac:dyDescent="0.25">
      <c r="C123">
        <v>5</v>
      </c>
      <c r="D123" s="121" t="s">
        <v>87</v>
      </c>
      <c r="E123" s="122"/>
      <c r="F123" s="122"/>
      <c r="G123" s="123"/>
      <c r="H123" s="143">
        <v>5.95</v>
      </c>
      <c r="I123" s="143">
        <v>4.9000000000000004</v>
      </c>
      <c r="J123" s="143">
        <v>4.5</v>
      </c>
      <c r="K123" s="143">
        <v>4.4000000000000004</v>
      </c>
      <c r="L123" s="143">
        <v>5.55</v>
      </c>
      <c r="M123" s="146">
        <v>5</v>
      </c>
      <c r="N123" s="127" t="s">
        <v>81</v>
      </c>
      <c r="O123" s="144">
        <v>6</v>
      </c>
      <c r="P123" s="144">
        <v>5.375</v>
      </c>
      <c r="Q123" s="144">
        <v>4.625</v>
      </c>
      <c r="R123" s="144">
        <v>4.5</v>
      </c>
      <c r="S123" s="144">
        <v>5.375</v>
      </c>
    </row>
    <row r="124" spans="2:26" x14ac:dyDescent="0.25">
      <c r="C124">
        <v>6</v>
      </c>
      <c r="D124" s="121" t="s">
        <v>88</v>
      </c>
      <c r="E124" s="122"/>
      <c r="F124" s="122"/>
      <c r="G124" s="123"/>
      <c r="H124" s="143">
        <v>5.2380952380952381</v>
      </c>
      <c r="I124" s="143">
        <v>5.1428571428571432</v>
      </c>
      <c r="J124" s="143">
        <v>4.9047619047619051</v>
      </c>
      <c r="K124" s="143">
        <v>4.4285714285714288</v>
      </c>
      <c r="L124" s="143">
        <v>5.1428571428571432</v>
      </c>
      <c r="M124" s="146">
        <v>6</v>
      </c>
      <c r="N124" s="127" t="s">
        <v>82</v>
      </c>
      <c r="O124" s="144">
        <v>5.3478260869565215</v>
      </c>
      <c r="P124" s="144">
        <v>5.0434782608695654</v>
      </c>
      <c r="Q124" s="144">
        <v>4.6956521739130439</v>
      </c>
      <c r="R124" s="144">
        <v>4.4347826086956523</v>
      </c>
      <c r="S124" s="144">
        <v>5.0869565217391308</v>
      </c>
    </row>
    <row r="125" spans="2:26" x14ac:dyDescent="0.25">
      <c r="C125">
        <v>7</v>
      </c>
      <c r="D125" s="121" t="s">
        <v>90</v>
      </c>
      <c r="E125" s="122"/>
      <c r="F125" s="122"/>
      <c r="G125" s="123"/>
      <c r="H125" s="143">
        <v>5.0999999999999996</v>
      </c>
      <c r="I125" s="143">
        <v>4.75</v>
      </c>
      <c r="J125" s="143">
        <v>3.9</v>
      </c>
      <c r="K125" s="143">
        <v>4</v>
      </c>
      <c r="L125" s="143">
        <v>5.15</v>
      </c>
      <c r="M125" s="146">
        <v>7</v>
      </c>
      <c r="N125" s="127" t="s">
        <v>84</v>
      </c>
      <c r="O125" s="144">
        <v>5.375</v>
      </c>
      <c r="P125" s="144">
        <v>4.708333333333333</v>
      </c>
      <c r="Q125" s="144">
        <v>4.75</v>
      </c>
      <c r="R125" s="144">
        <v>4.291666666666667</v>
      </c>
      <c r="S125" s="144">
        <v>5.083333333333333</v>
      </c>
    </row>
    <row r="126" spans="2:26" ht="15.75" x14ac:dyDescent="0.25">
      <c r="B126" s="42" t="s">
        <v>56</v>
      </c>
      <c r="D126" s="121" t="s">
        <v>86</v>
      </c>
      <c r="E126" s="122"/>
      <c r="F126" s="122"/>
      <c r="G126" s="123"/>
      <c r="H126" s="143">
        <v>5.4545454545454541</v>
      </c>
      <c r="I126" s="143">
        <v>4.5454545454545459</v>
      </c>
      <c r="J126" s="143">
        <v>4.666666666666667</v>
      </c>
      <c r="K126" s="143">
        <v>4.5151515151515156</v>
      </c>
      <c r="L126" s="143">
        <v>5.2727272727272725</v>
      </c>
    </row>
    <row r="127" spans="2:26" ht="15.75" customHeight="1" x14ac:dyDescent="0.25">
      <c r="D127" s="121" t="s">
        <v>93</v>
      </c>
      <c r="E127" s="122"/>
      <c r="F127" s="122"/>
      <c r="G127" s="123"/>
      <c r="H127" s="143">
        <v>5.193548387096774</v>
      </c>
      <c r="I127" s="143">
        <v>4.2833333333333332</v>
      </c>
      <c r="J127" s="143">
        <v>4.370967741935484</v>
      </c>
      <c r="K127" s="143">
        <v>3.564516129032258</v>
      </c>
      <c r="L127" s="143">
        <v>4.82258064516129</v>
      </c>
    </row>
    <row r="130" spans="2:20" x14ac:dyDescent="0.25">
      <c r="C130" s="62" t="e">
        <f>Taules!#REF!</f>
        <v>#REF!</v>
      </c>
      <c r="D130" s="62"/>
      <c r="E130" s="62"/>
      <c r="F130" s="48" t="e">
        <f>Taules!#REF!</f>
        <v>#REF!</v>
      </c>
      <c r="G130" s="55"/>
      <c r="H130" s="56"/>
      <c r="I130" s="62" t="e">
        <f>Taules!#REF!</f>
        <v>#REF!</v>
      </c>
      <c r="J130" s="62"/>
      <c r="K130" s="62"/>
      <c r="L130" s="48" t="e">
        <f>Taules!#REF!</f>
        <v>#REF!</v>
      </c>
      <c r="M130" s="55"/>
      <c r="N130" s="56"/>
      <c r="O130" s="62" t="e">
        <f>Taules!#REF!</f>
        <v>#REF!</v>
      </c>
      <c r="P130" s="62"/>
      <c r="Q130" s="62"/>
      <c r="R130" s="48" t="e">
        <f>Taules!#REF!</f>
        <v>#REF!</v>
      </c>
      <c r="S130" s="55"/>
      <c r="T130" s="56"/>
    </row>
    <row r="131" spans="2:20" x14ac:dyDescent="0.25">
      <c r="C131" s="33">
        <v>2005</v>
      </c>
      <c r="D131" s="33">
        <v>2008</v>
      </c>
      <c r="E131" s="54">
        <v>2011</v>
      </c>
      <c r="F131" s="33">
        <v>2005</v>
      </c>
      <c r="G131" s="33">
        <v>2008</v>
      </c>
      <c r="H131" s="31">
        <v>2011</v>
      </c>
      <c r="I131" s="109">
        <v>2005</v>
      </c>
      <c r="J131" s="109">
        <v>2008</v>
      </c>
      <c r="K131" s="111">
        <v>2011</v>
      </c>
      <c r="L131" s="109">
        <v>2005</v>
      </c>
      <c r="M131" s="109">
        <v>2008</v>
      </c>
      <c r="N131" s="111">
        <v>2011</v>
      </c>
      <c r="O131" s="109">
        <v>2005</v>
      </c>
      <c r="P131" s="109">
        <v>2008</v>
      </c>
      <c r="Q131" s="111">
        <v>2011</v>
      </c>
      <c r="R131" s="109">
        <v>2005</v>
      </c>
      <c r="S131" s="109">
        <v>2008</v>
      </c>
      <c r="T131" s="111">
        <v>2011</v>
      </c>
    </row>
    <row r="132" spans="2:20" x14ac:dyDescent="0.25">
      <c r="B132" s="48" t="s">
        <v>44</v>
      </c>
      <c r="C132" s="13">
        <v>5.32258064516129</v>
      </c>
      <c r="D132" s="13">
        <v>5.6071428571428568</v>
      </c>
      <c r="E132" s="13" t="e">
        <f>Taules!#REF!</f>
        <v>#REF!</v>
      </c>
      <c r="F132" s="13">
        <v>5.666666666666667</v>
      </c>
      <c r="G132" s="13">
        <v>5.8421052631578947</v>
      </c>
      <c r="H132" s="13" t="e">
        <f>Taules!#REF!</f>
        <v>#REF!</v>
      </c>
      <c r="I132" s="13">
        <v>5.4375</v>
      </c>
      <c r="J132" s="13">
        <v>5.75</v>
      </c>
      <c r="K132" s="13" t="e">
        <f>Taules!#REF!</f>
        <v>#REF!</v>
      </c>
      <c r="L132" s="13">
        <v>5.95</v>
      </c>
      <c r="M132" s="13">
        <v>6</v>
      </c>
      <c r="N132" s="13" t="e">
        <f>Taules!#REF!</f>
        <v>#REF!</v>
      </c>
      <c r="O132" s="13">
        <v>5.2380952380952381</v>
      </c>
      <c r="P132" s="13">
        <v>5.3478260869565215</v>
      </c>
      <c r="Q132" s="13" t="e">
        <f>Taules!#REF!</f>
        <v>#REF!</v>
      </c>
      <c r="R132" s="13">
        <v>5.0999999999999996</v>
      </c>
      <c r="S132" s="13">
        <v>5.375</v>
      </c>
      <c r="T132" s="13" t="e">
        <f>Taules!#REF!</f>
        <v>#REF!</v>
      </c>
    </row>
    <row r="133" spans="2:20" x14ac:dyDescent="0.25">
      <c r="B133" s="48" t="s">
        <v>45</v>
      </c>
      <c r="C133" s="13">
        <v>4.67741935483871</v>
      </c>
      <c r="D133" s="13">
        <v>5.3392857142857144</v>
      </c>
      <c r="E133" s="13" t="e">
        <f>Taules!#REF!</f>
        <v>#REF!</v>
      </c>
      <c r="F133" s="13">
        <v>4.5555555555555554</v>
      </c>
      <c r="G133" s="13">
        <v>4.8421052631578947</v>
      </c>
      <c r="H133" s="13" t="e">
        <f>Taules!#REF!</f>
        <v>#REF!</v>
      </c>
      <c r="I133" s="13">
        <v>4.75</v>
      </c>
      <c r="J133" s="13">
        <v>5.166666666666667</v>
      </c>
      <c r="K133" s="13" t="e">
        <f>Taules!#REF!</f>
        <v>#REF!</v>
      </c>
      <c r="L133" s="13">
        <v>4.9000000000000004</v>
      </c>
      <c r="M133" s="13">
        <v>5.375</v>
      </c>
      <c r="N133" s="13" t="e">
        <f>Taules!#REF!</f>
        <v>#REF!</v>
      </c>
      <c r="O133" s="13">
        <v>5.1428571428571432</v>
      </c>
      <c r="P133" s="13">
        <v>5.0434782608695654</v>
      </c>
      <c r="Q133" s="13" t="e">
        <f>Taules!#REF!</f>
        <v>#REF!</v>
      </c>
      <c r="R133" s="13">
        <v>4.75</v>
      </c>
      <c r="S133" s="13">
        <v>4.708333333333333</v>
      </c>
      <c r="T133" s="13" t="e">
        <f>Taules!#REF!</f>
        <v>#REF!</v>
      </c>
    </row>
    <row r="134" spans="2:20" x14ac:dyDescent="0.25">
      <c r="B134" s="48" t="s">
        <v>46</v>
      </c>
      <c r="C134" s="13">
        <v>3.935483870967742</v>
      </c>
      <c r="D134" s="13">
        <v>4.6785714285714288</v>
      </c>
      <c r="E134" s="13" t="e">
        <f>Taules!#REF!</f>
        <v>#REF!</v>
      </c>
      <c r="F134" s="13">
        <v>4.8888888888888893</v>
      </c>
      <c r="G134" s="13">
        <v>4.7368421052631575</v>
      </c>
      <c r="H134" s="13" t="e">
        <f>Taules!#REF!</f>
        <v>#REF!</v>
      </c>
      <c r="I134" s="13">
        <v>4.125</v>
      </c>
      <c r="J134" s="13">
        <v>5.041666666666667</v>
      </c>
      <c r="K134" s="13" t="e">
        <f>Taules!#REF!</f>
        <v>#REF!</v>
      </c>
      <c r="L134" s="13">
        <v>4.5</v>
      </c>
      <c r="M134" s="13">
        <v>4.625</v>
      </c>
      <c r="N134" s="13" t="e">
        <f>Taules!#REF!</f>
        <v>#REF!</v>
      </c>
      <c r="O134" s="13">
        <v>4.9047619047619051</v>
      </c>
      <c r="P134" s="13">
        <v>4.6956521739130439</v>
      </c>
      <c r="Q134" s="13" t="e">
        <f>Taules!#REF!</f>
        <v>#REF!</v>
      </c>
      <c r="R134" s="13">
        <v>3.9</v>
      </c>
      <c r="S134" s="13">
        <v>4.75</v>
      </c>
      <c r="T134" s="13" t="e">
        <f>Taules!#REF!</f>
        <v>#REF!</v>
      </c>
    </row>
    <row r="135" spans="2:20" x14ac:dyDescent="0.25">
      <c r="B135" s="48" t="s">
        <v>47</v>
      </c>
      <c r="C135" s="13">
        <v>4.387096774193548</v>
      </c>
      <c r="D135" s="13">
        <v>3.9821428571428572</v>
      </c>
      <c r="E135" s="13" t="e">
        <f>Taules!#REF!</f>
        <v>#REF!</v>
      </c>
      <c r="F135" s="13">
        <v>4.2222222222222223</v>
      </c>
      <c r="G135" s="13">
        <v>4.4210526315789478</v>
      </c>
      <c r="H135" s="13" t="e">
        <f>Taules!#REF!</f>
        <v>#REF!</v>
      </c>
      <c r="I135" s="13">
        <v>4.0625</v>
      </c>
      <c r="J135" s="13">
        <v>4.708333333333333</v>
      </c>
      <c r="K135" s="13" t="e">
        <f>Taules!#REF!</f>
        <v>#REF!</v>
      </c>
      <c r="L135" s="13">
        <v>4.4000000000000004</v>
      </c>
      <c r="M135" s="13">
        <v>4.5</v>
      </c>
      <c r="N135" s="13" t="e">
        <f>Taules!#REF!</f>
        <v>#REF!</v>
      </c>
      <c r="O135" s="13">
        <v>4.4285714285714288</v>
      </c>
      <c r="P135" s="13">
        <v>4.4347826086956523</v>
      </c>
      <c r="Q135" s="13" t="e">
        <f>Taules!#REF!</f>
        <v>#REF!</v>
      </c>
      <c r="R135" s="13">
        <v>4</v>
      </c>
      <c r="S135" s="13">
        <v>4.291666666666667</v>
      </c>
      <c r="T135" s="13" t="e">
        <f>Taules!#REF!</f>
        <v>#REF!</v>
      </c>
    </row>
    <row r="136" spans="2:20" x14ac:dyDescent="0.25">
      <c r="B136" s="48" t="s">
        <v>48</v>
      </c>
      <c r="C136" s="13">
        <v>5.161290322580645</v>
      </c>
      <c r="D136" s="13">
        <v>5.5090909090909088</v>
      </c>
      <c r="E136" s="13" t="e">
        <f>Taules!#REF!</f>
        <v>#REF!</v>
      </c>
      <c r="F136" s="13">
        <v>5.2222222222222223</v>
      </c>
      <c r="G136" s="13">
        <v>5.1578947368421053</v>
      </c>
      <c r="H136" s="13" t="e">
        <f>Taules!#REF!</f>
        <v>#REF!</v>
      </c>
      <c r="I136" s="13">
        <v>5.375</v>
      </c>
      <c r="J136" s="13">
        <v>5.458333333333333</v>
      </c>
      <c r="K136" s="13" t="e">
        <f>Taules!#REF!</f>
        <v>#REF!</v>
      </c>
      <c r="L136" s="13">
        <v>5.55</v>
      </c>
      <c r="M136" s="13">
        <v>5.375</v>
      </c>
      <c r="N136" s="13" t="e">
        <f>Taules!#REF!</f>
        <v>#REF!</v>
      </c>
      <c r="O136" s="13">
        <v>5.1428571428571432</v>
      </c>
      <c r="P136" s="13">
        <v>5.0869565217391308</v>
      </c>
      <c r="Q136" s="13" t="e">
        <f>Taules!#REF!</f>
        <v>#REF!</v>
      </c>
      <c r="R136" s="13">
        <v>5.15</v>
      </c>
      <c r="S136" s="13">
        <v>5.083333333333333</v>
      </c>
      <c r="T136" s="13" t="e">
        <f>Taules!#REF!</f>
        <v>#REF!</v>
      </c>
    </row>
    <row r="138" spans="2:20" hidden="1" x14ac:dyDescent="0.25"/>
    <row r="139" spans="2:20" hidden="1" x14ac:dyDescent="0.25">
      <c r="C139" s="353">
        <v>2005</v>
      </c>
      <c r="D139" s="354"/>
      <c r="E139" s="354"/>
      <c r="F139" s="354"/>
      <c r="G139" s="354"/>
      <c r="H139" s="355"/>
      <c r="I139" s="356">
        <v>2008</v>
      </c>
      <c r="J139" s="357"/>
      <c r="K139" s="357"/>
      <c r="L139" s="357"/>
      <c r="M139" s="357"/>
      <c r="N139" s="358"/>
      <c r="O139" s="359">
        <v>2011</v>
      </c>
      <c r="P139" s="360"/>
      <c r="Q139" s="360"/>
      <c r="R139" s="360"/>
      <c r="S139" s="360"/>
      <c r="T139" s="360"/>
    </row>
    <row r="140" spans="2:20" ht="25.5" hidden="1" x14ac:dyDescent="0.25">
      <c r="C140" s="63" t="e">
        <f>#REF!</f>
        <v>#REF!</v>
      </c>
      <c r="D140" s="63" t="str">
        <f t="shared" ref="D140" si="18">C28</f>
        <v>E.T.T. Sist. Electrònics</v>
      </c>
      <c r="E140" s="63"/>
      <c r="F140" s="63"/>
      <c r="G140" s="63"/>
      <c r="H140" s="63"/>
      <c r="I140" s="63" t="e">
        <f>#REF!</f>
        <v>#REF!</v>
      </c>
      <c r="J140" s="63" t="str">
        <f>I28</f>
        <v>E.T.T. Sist. Electrònics</v>
      </c>
      <c r="K140" s="63"/>
      <c r="L140" s="63"/>
      <c r="M140" s="63"/>
      <c r="N140" s="63"/>
      <c r="O140" s="63" t="e">
        <f>#REF!</f>
        <v>#REF!</v>
      </c>
      <c r="P140" s="63" t="str">
        <f>O28</f>
        <v>E.T.T. Sist. Electrònics</v>
      </c>
      <c r="Q140" s="63"/>
      <c r="R140" s="63"/>
      <c r="S140" s="63"/>
      <c r="T140" s="63"/>
    </row>
    <row r="141" spans="2:20" hidden="1" x14ac:dyDescent="0.25">
      <c r="B141" s="49" t="s">
        <v>44</v>
      </c>
      <c r="C141" s="13">
        <f>C132</f>
        <v>5.32258064516129</v>
      </c>
      <c r="D141" s="13">
        <f>F132</f>
        <v>5.666666666666667</v>
      </c>
      <c r="E141" s="106"/>
      <c r="F141" s="106"/>
      <c r="G141" s="106"/>
      <c r="H141" s="106"/>
      <c r="I141" s="13">
        <f>D132</f>
        <v>5.6071428571428568</v>
      </c>
      <c r="J141" s="13">
        <f>G132</f>
        <v>5.8421052631578947</v>
      </c>
      <c r="K141" s="106"/>
      <c r="L141" s="106"/>
      <c r="M141" s="106"/>
      <c r="N141" s="106"/>
      <c r="O141" s="13" t="e">
        <f>E132</f>
        <v>#REF!</v>
      </c>
      <c r="P141" s="13" t="e">
        <f>H132</f>
        <v>#REF!</v>
      </c>
      <c r="Q141" s="106"/>
      <c r="R141" s="106"/>
      <c r="S141" s="106"/>
      <c r="T141" s="106"/>
    </row>
    <row r="142" spans="2:20" hidden="1" x14ac:dyDescent="0.25">
      <c r="B142" s="49" t="s">
        <v>45</v>
      </c>
      <c r="C142" s="13">
        <f t="shared" ref="C142:C145" si="19">C133</f>
        <v>4.67741935483871</v>
      </c>
      <c r="D142" s="13">
        <f t="shared" ref="D142:D145" si="20">F133</f>
        <v>4.5555555555555554</v>
      </c>
      <c r="E142" s="106"/>
      <c r="F142" s="106"/>
      <c r="G142" s="106"/>
      <c r="H142" s="106"/>
      <c r="I142" s="13">
        <f t="shared" ref="I142:I145" si="21">D133</f>
        <v>5.3392857142857144</v>
      </c>
      <c r="J142" s="13">
        <f t="shared" ref="J142:J145" si="22">G133</f>
        <v>4.8421052631578947</v>
      </c>
      <c r="K142" s="106"/>
      <c r="L142" s="106"/>
      <c r="M142" s="106"/>
      <c r="N142" s="106"/>
      <c r="O142" s="13" t="e">
        <f t="shared" ref="O142:O145" si="23">E133</f>
        <v>#REF!</v>
      </c>
      <c r="P142" s="13" t="e">
        <f t="shared" ref="P142:P145" si="24">H133</f>
        <v>#REF!</v>
      </c>
      <c r="Q142" s="106"/>
      <c r="R142" s="106"/>
      <c r="S142" s="106"/>
      <c r="T142" s="106"/>
    </row>
    <row r="143" spans="2:20" hidden="1" x14ac:dyDescent="0.25">
      <c r="B143" s="49" t="s">
        <v>46</v>
      </c>
      <c r="C143" s="13">
        <f t="shared" si="19"/>
        <v>3.935483870967742</v>
      </c>
      <c r="D143" s="13">
        <f t="shared" si="20"/>
        <v>4.8888888888888893</v>
      </c>
      <c r="E143" s="106"/>
      <c r="F143" s="106"/>
      <c r="G143" s="106"/>
      <c r="H143" s="106"/>
      <c r="I143" s="13">
        <f t="shared" si="21"/>
        <v>4.6785714285714288</v>
      </c>
      <c r="J143" s="13">
        <f t="shared" si="22"/>
        <v>4.7368421052631575</v>
      </c>
      <c r="K143" s="106"/>
      <c r="L143" s="106"/>
      <c r="M143" s="106"/>
      <c r="N143" s="106"/>
      <c r="O143" s="13" t="e">
        <f t="shared" si="23"/>
        <v>#REF!</v>
      </c>
      <c r="P143" s="13" t="e">
        <f t="shared" si="24"/>
        <v>#REF!</v>
      </c>
      <c r="Q143" s="106"/>
      <c r="R143" s="106"/>
      <c r="S143" s="106"/>
      <c r="T143" s="106"/>
    </row>
    <row r="144" spans="2:20" hidden="1" x14ac:dyDescent="0.25">
      <c r="B144" s="49" t="s">
        <v>47</v>
      </c>
      <c r="C144" s="13">
        <f t="shared" si="19"/>
        <v>4.387096774193548</v>
      </c>
      <c r="D144" s="13">
        <f t="shared" si="20"/>
        <v>4.2222222222222223</v>
      </c>
      <c r="E144" s="106"/>
      <c r="F144" s="106"/>
      <c r="G144" s="106"/>
      <c r="H144" s="106"/>
      <c r="I144" s="13">
        <f t="shared" si="21"/>
        <v>3.9821428571428572</v>
      </c>
      <c r="J144" s="13">
        <f t="shared" si="22"/>
        <v>4.4210526315789478</v>
      </c>
      <c r="K144" s="106"/>
      <c r="L144" s="106"/>
      <c r="M144" s="106"/>
      <c r="N144" s="106"/>
      <c r="O144" s="13" t="e">
        <f t="shared" si="23"/>
        <v>#REF!</v>
      </c>
      <c r="P144" s="13" t="e">
        <f t="shared" si="24"/>
        <v>#REF!</v>
      </c>
      <c r="Q144" s="106"/>
      <c r="R144" s="106"/>
      <c r="S144" s="106"/>
      <c r="T144" s="106"/>
    </row>
    <row r="145" spans="2:20" hidden="1" x14ac:dyDescent="0.25">
      <c r="B145" s="49" t="s">
        <v>48</v>
      </c>
      <c r="C145" s="13">
        <f t="shared" si="19"/>
        <v>5.161290322580645</v>
      </c>
      <c r="D145" s="13">
        <f t="shared" si="20"/>
        <v>5.2222222222222223</v>
      </c>
      <c r="E145" s="106"/>
      <c r="F145" s="106"/>
      <c r="G145" s="106"/>
      <c r="H145" s="106"/>
      <c r="I145" s="13">
        <f t="shared" si="21"/>
        <v>5.5090909090909088</v>
      </c>
      <c r="J145" s="13">
        <f t="shared" si="22"/>
        <v>5.1578947368421053</v>
      </c>
      <c r="K145" s="106"/>
      <c r="L145" s="106"/>
      <c r="M145" s="106"/>
      <c r="N145" s="106"/>
      <c r="O145" s="13" t="e">
        <f t="shared" si="23"/>
        <v>#REF!</v>
      </c>
      <c r="P145" s="13" t="e">
        <f t="shared" si="24"/>
        <v>#REF!</v>
      </c>
      <c r="Q145" s="106"/>
      <c r="R145" s="106"/>
      <c r="S145" s="106"/>
      <c r="T145" s="106"/>
    </row>
    <row r="146" spans="2:20" hidden="1" x14ac:dyDescent="0.25"/>
    <row r="149" spans="2:20" ht="15.75" x14ac:dyDescent="0.25">
      <c r="B149" s="42" t="s">
        <v>53</v>
      </c>
    </row>
    <row r="150" spans="2:20" ht="15.75" x14ac:dyDescent="0.25">
      <c r="B150" s="42"/>
    </row>
    <row r="151" spans="2:20" x14ac:dyDescent="0.25">
      <c r="B151" s="66"/>
      <c r="C151" s="348">
        <v>2005</v>
      </c>
      <c r="D151" s="349"/>
      <c r="E151" s="349"/>
      <c r="F151" s="349"/>
      <c r="G151" s="349"/>
      <c r="H151" s="350"/>
      <c r="I151" s="348">
        <v>2008</v>
      </c>
      <c r="J151" s="349"/>
      <c r="K151" s="349"/>
      <c r="L151" s="349"/>
      <c r="M151" s="349"/>
      <c r="N151" s="350"/>
      <c r="O151" s="348">
        <v>2011</v>
      </c>
      <c r="P151" s="349"/>
      <c r="Q151" s="349"/>
      <c r="R151" s="349"/>
      <c r="S151" s="349"/>
      <c r="T151" s="349"/>
    </row>
    <row r="152" spans="2:20" x14ac:dyDescent="0.25">
      <c r="B152" s="67"/>
      <c r="C152" s="48" t="str">
        <f>B53</f>
        <v>E.T.T. Sist. Electrònics</v>
      </c>
      <c r="D152" s="48" t="str">
        <f>B54</f>
        <v>E.T. Inf. Gestió</v>
      </c>
      <c r="E152" s="48" t="str">
        <f>B55</f>
        <v>E.T. Ind. Mecànica</v>
      </c>
      <c r="F152" s="48" t="str">
        <f>B56</f>
        <v>E.T. Ind. Electricitat</v>
      </c>
      <c r="G152" s="48" t="str">
        <f>B57</f>
        <v xml:space="preserve">E.T. Ind. Elec. Ind. </v>
      </c>
      <c r="H152" s="48" t="str">
        <f>B58</f>
        <v>E.T. Ind. Química</v>
      </c>
      <c r="I152" s="48" t="s">
        <v>95</v>
      </c>
      <c r="J152" s="48" t="s">
        <v>96</v>
      </c>
      <c r="K152" s="48" t="s">
        <v>97</v>
      </c>
      <c r="L152" s="48" t="s">
        <v>98</v>
      </c>
      <c r="M152" s="48" t="s">
        <v>99</v>
      </c>
      <c r="N152" s="48" t="s">
        <v>94</v>
      </c>
      <c r="O152" s="48" t="s">
        <v>95</v>
      </c>
      <c r="P152" s="48" t="s">
        <v>96</v>
      </c>
      <c r="Q152" s="48" t="s">
        <v>97</v>
      </c>
      <c r="R152" s="48" t="s">
        <v>98</v>
      </c>
      <c r="S152" s="48" t="s">
        <v>99</v>
      </c>
      <c r="T152" s="48" t="s">
        <v>94</v>
      </c>
    </row>
    <row r="153" spans="2:20" ht="25.5" x14ac:dyDescent="0.25">
      <c r="B153" s="28" t="s">
        <v>33</v>
      </c>
      <c r="C153" s="8">
        <v>1</v>
      </c>
      <c r="D153" s="8">
        <v>0</v>
      </c>
      <c r="E153" s="114">
        <v>1</v>
      </c>
      <c r="F153" s="114">
        <v>0</v>
      </c>
      <c r="G153" s="114">
        <v>1</v>
      </c>
      <c r="H153" s="114">
        <v>1</v>
      </c>
      <c r="I153" s="8">
        <v>0</v>
      </c>
      <c r="J153" s="8">
        <v>1</v>
      </c>
      <c r="K153" s="114">
        <v>0</v>
      </c>
      <c r="L153" s="114">
        <v>0</v>
      </c>
      <c r="M153" s="114">
        <v>0</v>
      </c>
      <c r="N153" s="114">
        <v>0</v>
      </c>
      <c r="O153" s="8" t="e">
        <f>Taules!#REF!</f>
        <v>#REF!</v>
      </c>
      <c r="P153" s="8" t="e">
        <f>Taules!#REF!</f>
        <v>#REF!</v>
      </c>
      <c r="Q153" s="8" t="e">
        <f>Taules!#REF!</f>
        <v>#REF!</v>
      </c>
      <c r="R153" s="8" t="e">
        <f>Taules!#REF!</f>
        <v>#REF!</v>
      </c>
      <c r="S153" s="8" t="e">
        <f>Taules!#REF!</f>
        <v>#REF!</v>
      </c>
      <c r="T153" s="8" t="e">
        <f>Taules!#REF!</f>
        <v>#REF!</v>
      </c>
    </row>
    <row r="154" spans="2:20" ht="25.5" x14ac:dyDescent="0.25">
      <c r="B154" s="28" t="s">
        <v>34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1</v>
      </c>
      <c r="J154" s="8">
        <v>0</v>
      </c>
      <c r="K154" s="114">
        <v>0</v>
      </c>
      <c r="L154" s="114">
        <v>0</v>
      </c>
      <c r="M154" s="114">
        <v>0</v>
      </c>
      <c r="N154" s="114">
        <v>0</v>
      </c>
      <c r="O154" s="8" t="e">
        <f>Taules!#REF!</f>
        <v>#REF!</v>
      </c>
      <c r="P154" s="8" t="e">
        <f>Taules!#REF!</f>
        <v>#REF!</v>
      </c>
      <c r="Q154" s="8" t="e">
        <f>Taules!#REF!</f>
        <v>#REF!</v>
      </c>
      <c r="R154" s="8" t="e">
        <f>Taules!#REF!</f>
        <v>#REF!</v>
      </c>
      <c r="S154" s="8" t="e">
        <f>Taules!#REF!</f>
        <v>#REF!</v>
      </c>
      <c r="T154" s="8" t="e">
        <f>Taules!#REF!</f>
        <v>#REF!</v>
      </c>
    </row>
    <row r="155" spans="2:20" ht="25.5" x14ac:dyDescent="0.25">
      <c r="B155" s="28" t="s">
        <v>35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114">
        <v>0</v>
      </c>
      <c r="L155" s="114">
        <v>0</v>
      </c>
      <c r="M155" s="114">
        <v>0</v>
      </c>
      <c r="N155" s="114">
        <v>0</v>
      </c>
      <c r="O155" s="8" t="e">
        <f>Taules!#REF!</f>
        <v>#REF!</v>
      </c>
      <c r="P155" s="8" t="e">
        <f>Taules!#REF!</f>
        <v>#REF!</v>
      </c>
      <c r="Q155" s="8" t="e">
        <f>Taules!#REF!</f>
        <v>#REF!</v>
      </c>
      <c r="R155" s="8" t="e">
        <f>Taules!#REF!</f>
        <v>#REF!</v>
      </c>
      <c r="S155" s="8" t="e">
        <f>Taules!#REF!</f>
        <v>#REF!</v>
      </c>
      <c r="T155" s="8" t="e">
        <f>Taules!#REF!</f>
        <v>#REF!</v>
      </c>
    </row>
    <row r="156" spans="2:20" ht="25.5" x14ac:dyDescent="0.25">
      <c r="B156" s="50" t="s">
        <v>36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114">
        <v>0</v>
      </c>
      <c r="L156" s="114">
        <v>0</v>
      </c>
      <c r="M156" s="114">
        <v>0</v>
      </c>
      <c r="N156" s="114">
        <v>0</v>
      </c>
      <c r="O156" s="8" t="e">
        <f>Taules!#REF!</f>
        <v>#REF!</v>
      </c>
      <c r="P156" s="8" t="e">
        <f>Taules!#REF!</f>
        <v>#REF!</v>
      </c>
      <c r="Q156" s="8" t="e">
        <f>Taules!#REF!</f>
        <v>#REF!</v>
      </c>
      <c r="R156" s="8" t="e">
        <f>Taules!#REF!</f>
        <v>#REF!</v>
      </c>
      <c r="S156" s="8" t="e">
        <f>Taules!#REF!</f>
        <v>#REF!</v>
      </c>
      <c r="T156" s="8" t="e">
        <f>Taules!#REF!</f>
        <v>#REF!</v>
      </c>
    </row>
    <row r="158" spans="2:20" ht="15.75" x14ac:dyDescent="0.25">
      <c r="B158" s="42"/>
    </row>
    <row r="161" spans="2:13" ht="15" customHeight="1" x14ac:dyDescent="0.25">
      <c r="B161" s="42" t="s">
        <v>54</v>
      </c>
    </row>
    <row r="164" spans="2:13" x14ac:dyDescent="0.25">
      <c r="B164" s="51"/>
      <c r="C164" s="346" t="s">
        <v>43</v>
      </c>
      <c r="D164" s="347"/>
      <c r="E164" s="347"/>
      <c r="F164" s="347"/>
      <c r="G164" s="347"/>
      <c r="H164" s="347"/>
      <c r="I164" s="347"/>
      <c r="J164" s="347"/>
      <c r="K164" s="347"/>
    </row>
    <row r="165" spans="2:13" x14ac:dyDescent="0.25">
      <c r="B165" s="52"/>
      <c r="C165" s="344" t="s">
        <v>67</v>
      </c>
      <c r="D165" s="345"/>
      <c r="E165" s="345"/>
      <c r="F165" s="345"/>
      <c r="G165" s="345"/>
      <c r="H165" s="345"/>
      <c r="I165" s="345"/>
      <c r="J165" s="345"/>
      <c r="K165" s="345"/>
    </row>
    <row r="166" spans="2:13" x14ac:dyDescent="0.25">
      <c r="B166" s="52"/>
      <c r="C166" s="340">
        <v>2005</v>
      </c>
      <c r="D166" s="340"/>
      <c r="E166" s="340"/>
      <c r="F166" s="340">
        <v>2008</v>
      </c>
      <c r="G166" s="340"/>
      <c r="H166" s="340"/>
      <c r="I166" s="340">
        <v>2011</v>
      </c>
      <c r="J166" s="340"/>
      <c r="K166" s="340"/>
    </row>
    <row r="167" spans="2:13" ht="25.5" x14ac:dyDescent="0.25">
      <c r="B167" s="53"/>
      <c r="C167" s="33" t="s">
        <v>38</v>
      </c>
      <c r="D167" s="33" t="s">
        <v>39</v>
      </c>
      <c r="E167" s="33" t="s">
        <v>40</v>
      </c>
      <c r="F167" s="33" t="s">
        <v>38</v>
      </c>
      <c r="G167" s="33" t="s">
        <v>39</v>
      </c>
      <c r="H167" s="33" t="s">
        <v>40</v>
      </c>
      <c r="I167" s="33" t="s">
        <v>38</v>
      </c>
      <c r="J167" s="33" t="s">
        <v>39</v>
      </c>
      <c r="K167" s="33" t="s">
        <v>40</v>
      </c>
    </row>
    <row r="168" spans="2:13" x14ac:dyDescent="0.25">
      <c r="B168" s="12" t="e">
        <f>Taules!#REF!</f>
        <v>#REF!</v>
      </c>
      <c r="C168" s="124">
        <v>0.2</v>
      </c>
      <c r="D168" s="99">
        <v>0.11428571428571428</v>
      </c>
      <c r="E168" s="99">
        <v>5.7142857142857141E-2</v>
      </c>
      <c r="F168" s="125">
        <v>0.10714285714285714</v>
      </c>
      <c r="G168" s="125">
        <v>0.17857142857142858</v>
      </c>
      <c r="H168" s="125">
        <v>7.1428571428571425E-2</v>
      </c>
      <c r="I168" s="8" t="e">
        <f>Taules!#REF!</f>
        <v>#REF!</v>
      </c>
      <c r="J168" s="8" t="e">
        <f>Taules!#REF!</f>
        <v>#REF!</v>
      </c>
      <c r="K168" s="8" t="e">
        <f>Taules!#REF!</f>
        <v>#REF!</v>
      </c>
    </row>
    <row r="169" spans="2:13" x14ac:dyDescent="0.25">
      <c r="B169" s="12" t="e">
        <f>Taules!#REF!</f>
        <v>#REF!</v>
      </c>
      <c r="C169" s="124">
        <v>0.1</v>
      </c>
      <c r="D169" s="99">
        <v>0.2</v>
      </c>
      <c r="E169" s="99">
        <v>0.2</v>
      </c>
      <c r="F169" s="125">
        <v>0.15789473684210525</v>
      </c>
      <c r="G169" s="125">
        <v>0.15789473684210525</v>
      </c>
      <c r="H169" s="125">
        <v>5.2631578947368418E-2</v>
      </c>
      <c r="I169" s="8" t="e">
        <f>Taules!#REF!</f>
        <v>#REF!</v>
      </c>
      <c r="J169" s="8" t="e">
        <f>Taules!#REF!</f>
        <v>#REF!</v>
      </c>
      <c r="K169" s="8" t="e">
        <f>Taules!#REF!</f>
        <v>#REF!</v>
      </c>
    </row>
    <row r="170" spans="2:13" x14ac:dyDescent="0.25">
      <c r="B170" s="12" t="e">
        <f>Taules!#REF!</f>
        <v>#REF!</v>
      </c>
      <c r="C170" s="99">
        <v>0.16666666666666666</v>
      </c>
      <c r="D170" s="99">
        <v>0.22222222222222221</v>
      </c>
      <c r="E170" s="99">
        <v>5.5555555555555552E-2</v>
      </c>
      <c r="F170" s="125">
        <v>4.1666666666666664E-2</v>
      </c>
      <c r="G170" s="125">
        <v>0.41666666666666669</v>
      </c>
      <c r="H170" s="125">
        <v>0.125</v>
      </c>
      <c r="I170" s="8" t="e">
        <f>Taules!#REF!</f>
        <v>#REF!</v>
      </c>
      <c r="J170" s="8" t="e">
        <f>Taules!#REF!</f>
        <v>#REF!</v>
      </c>
      <c r="K170" s="8" t="e">
        <f>Taules!#REF!</f>
        <v>#REF!</v>
      </c>
    </row>
    <row r="171" spans="2:13" x14ac:dyDescent="0.25">
      <c r="B171" s="12" t="e">
        <f>Taules!#REF!</f>
        <v>#REF!</v>
      </c>
      <c r="C171" s="99">
        <v>0.05</v>
      </c>
      <c r="D171" s="99">
        <v>0.2</v>
      </c>
      <c r="E171" s="99">
        <v>0.1</v>
      </c>
      <c r="F171" s="125">
        <v>0</v>
      </c>
      <c r="G171" s="125">
        <v>0.3125</v>
      </c>
      <c r="H171" s="125">
        <v>0.125</v>
      </c>
      <c r="I171" s="8" t="e">
        <f>Taules!#REF!</f>
        <v>#REF!</v>
      </c>
      <c r="J171" s="8" t="e">
        <f>Taules!#REF!</f>
        <v>#REF!</v>
      </c>
      <c r="K171" s="8" t="e">
        <f>Taules!#REF!</f>
        <v>#REF!</v>
      </c>
    </row>
    <row r="172" spans="2:13" x14ac:dyDescent="0.25">
      <c r="B172" s="12" t="e">
        <f>Taules!#REF!</f>
        <v>#REF!</v>
      </c>
      <c r="C172" s="99">
        <v>0.2</v>
      </c>
      <c r="D172" s="99">
        <v>0.28000000000000003</v>
      </c>
      <c r="E172" s="99">
        <v>0.08</v>
      </c>
      <c r="F172" s="125">
        <v>4.3478260869565216E-2</v>
      </c>
      <c r="G172" s="125">
        <v>0.30434782608695654</v>
      </c>
      <c r="H172" s="125">
        <v>0</v>
      </c>
      <c r="I172" s="8" t="e">
        <f>Taules!#REF!</f>
        <v>#REF!</v>
      </c>
      <c r="J172" s="8" t="e">
        <f>Taules!#REF!</f>
        <v>#REF!</v>
      </c>
      <c r="K172" s="8" t="e">
        <f>Taules!#REF!</f>
        <v>#REF!</v>
      </c>
    </row>
    <row r="173" spans="2:13" x14ac:dyDescent="0.25">
      <c r="B173" s="12" t="e">
        <f>Taules!#REF!</f>
        <v>#REF!</v>
      </c>
      <c r="C173" s="99">
        <v>9.0909090909090912E-2</v>
      </c>
      <c r="D173" s="99">
        <v>9.0909090909090912E-2</v>
      </c>
      <c r="E173" s="99">
        <v>4.5454545454545456E-2</v>
      </c>
      <c r="F173" s="125">
        <v>0.08</v>
      </c>
      <c r="G173" s="125">
        <v>0.12</v>
      </c>
      <c r="H173" s="125">
        <v>0</v>
      </c>
      <c r="I173" s="8" t="e">
        <f>Taules!#REF!</f>
        <v>#REF!</v>
      </c>
      <c r="J173" s="8" t="e">
        <f>Taules!#REF!</f>
        <v>#REF!</v>
      </c>
      <c r="K173" s="8" t="e">
        <f>Taules!#REF!</f>
        <v>#REF!</v>
      </c>
    </row>
    <row r="176" spans="2:13" x14ac:dyDescent="0.25">
      <c r="B176" s="53"/>
      <c r="C176" s="76">
        <v>2005</v>
      </c>
      <c r="D176" s="76">
        <v>2008</v>
      </c>
      <c r="E176" s="77">
        <v>2011</v>
      </c>
      <c r="F176">
        <v>2</v>
      </c>
      <c r="G176" s="121" t="s">
        <v>92</v>
      </c>
      <c r="H176" s="122"/>
      <c r="I176" s="122"/>
      <c r="J176" s="123"/>
      <c r="K176" s="124">
        <v>0.2</v>
      </c>
      <c r="L176" s="99">
        <v>0.11428571428571428</v>
      </c>
      <c r="M176" s="99">
        <v>5.7142857142857141E-2</v>
      </c>
    </row>
    <row r="177" spans="2:14" x14ac:dyDescent="0.25">
      <c r="B177" s="75" t="e">
        <f>B168</f>
        <v>#REF!</v>
      </c>
      <c r="C177" s="73">
        <f>SUM(C168:E168)</f>
        <v>0.37142857142857144</v>
      </c>
      <c r="D177" s="73">
        <f>SUM(F168:H168)</f>
        <v>0.3571428571428571</v>
      </c>
      <c r="E177" s="73" t="e">
        <f>SUM(I168:K168)</f>
        <v>#REF!</v>
      </c>
      <c r="F177">
        <v>3</v>
      </c>
      <c r="G177" s="121" t="s">
        <v>91</v>
      </c>
      <c r="H177" s="122"/>
      <c r="I177" s="122"/>
      <c r="J177" s="123"/>
      <c r="K177" s="124">
        <v>0.1</v>
      </c>
      <c r="L177" s="99">
        <v>0.2</v>
      </c>
      <c r="M177" s="99">
        <v>0.2</v>
      </c>
    </row>
    <row r="178" spans="2:14" x14ac:dyDescent="0.25">
      <c r="B178" s="75"/>
      <c r="C178" s="73"/>
      <c r="D178" s="73"/>
      <c r="E178" s="73"/>
      <c r="F178">
        <v>4</v>
      </c>
      <c r="G178" s="121" t="s">
        <v>89</v>
      </c>
      <c r="H178" s="122"/>
      <c r="I178" s="122"/>
      <c r="J178" s="123"/>
      <c r="K178" s="99">
        <v>0.16666666666666666</v>
      </c>
      <c r="L178" s="99">
        <v>0.22222222222222221</v>
      </c>
      <c r="M178" s="99">
        <v>5.5555555555555552E-2</v>
      </c>
    </row>
    <row r="179" spans="2:14" x14ac:dyDescent="0.25">
      <c r="B179" s="75" t="e">
        <f>B169</f>
        <v>#REF!</v>
      </c>
      <c r="C179" s="73">
        <f>SUM(C169:E169)</f>
        <v>0.5</v>
      </c>
      <c r="D179" s="73">
        <f>SUM(F169:H169)</f>
        <v>0.36842105263157893</v>
      </c>
      <c r="E179" s="73" t="e">
        <f>SUM(I169:K169)</f>
        <v>#REF!</v>
      </c>
      <c r="F179">
        <v>5</v>
      </c>
      <c r="G179" s="121" t="s">
        <v>87</v>
      </c>
      <c r="H179" s="122"/>
      <c r="I179" s="122"/>
      <c r="J179" s="123"/>
      <c r="K179" s="99">
        <v>0.05</v>
      </c>
      <c r="L179" s="99">
        <v>0.2</v>
      </c>
      <c r="M179" s="99">
        <v>0.1</v>
      </c>
    </row>
    <row r="180" spans="2:14" x14ac:dyDescent="0.25">
      <c r="B180" s="75"/>
      <c r="C180" s="73"/>
      <c r="D180" s="73"/>
      <c r="E180" s="73"/>
      <c r="F180">
        <v>6</v>
      </c>
      <c r="G180" s="121" t="s">
        <v>88</v>
      </c>
      <c r="H180" s="122"/>
      <c r="I180" s="122"/>
      <c r="J180" s="123"/>
      <c r="K180" s="99">
        <v>0.2</v>
      </c>
      <c r="L180" s="99">
        <v>0.28000000000000003</v>
      </c>
      <c r="M180" s="99">
        <v>0.08</v>
      </c>
    </row>
    <row r="181" spans="2:14" x14ac:dyDescent="0.25">
      <c r="B181" s="75" t="e">
        <f t="shared" ref="B181" si="25">B170</f>
        <v>#REF!</v>
      </c>
      <c r="C181" s="73">
        <f>SUM(C170:E170)</f>
        <v>0.44444444444444442</v>
      </c>
      <c r="D181" s="73">
        <f>SUM(F170:H170)</f>
        <v>0.58333333333333337</v>
      </c>
      <c r="E181" s="73" t="e">
        <f>SUM(I170:K170)</f>
        <v>#REF!</v>
      </c>
      <c r="F181">
        <v>7</v>
      </c>
      <c r="G181" s="121" t="s">
        <v>90</v>
      </c>
      <c r="H181" s="122"/>
      <c r="I181" s="122"/>
      <c r="J181" s="123"/>
      <c r="K181" s="99">
        <v>9.0909090909090912E-2</v>
      </c>
      <c r="L181" s="99">
        <v>9.0909090909090912E-2</v>
      </c>
      <c r="M181" s="99">
        <v>4.5454545454545456E-2</v>
      </c>
    </row>
    <row r="182" spans="2:14" x14ac:dyDescent="0.25">
      <c r="B182" s="75"/>
      <c r="C182" s="73"/>
      <c r="D182" s="73"/>
      <c r="E182" s="73"/>
      <c r="G182" s="121" t="s">
        <v>86</v>
      </c>
      <c r="H182" s="122"/>
      <c r="I182" s="122"/>
      <c r="J182" s="123"/>
      <c r="K182" s="99">
        <v>8.5714285714285715E-2</v>
      </c>
      <c r="L182" s="99">
        <v>0.2</v>
      </c>
      <c r="M182" s="99">
        <v>0.11428571428571428</v>
      </c>
    </row>
    <row r="183" spans="2:14" x14ac:dyDescent="0.25">
      <c r="B183" s="75" t="e">
        <f>B170</f>
        <v>#REF!</v>
      </c>
      <c r="C183" s="73">
        <f>SUM(C171:E171)</f>
        <v>0.35</v>
      </c>
      <c r="D183" s="73">
        <f>SUM(F171:H171)</f>
        <v>0.4375</v>
      </c>
      <c r="E183" s="73" t="e">
        <f>SUM(I171:K171)</f>
        <v>#REF!</v>
      </c>
      <c r="G183" s="121" t="s">
        <v>93</v>
      </c>
      <c r="H183" s="122"/>
      <c r="I183" s="122"/>
      <c r="J183" s="123"/>
      <c r="K183" s="99">
        <v>5.8823529411764705E-2</v>
      </c>
      <c r="L183" s="99">
        <v>0.20588235294117646</v>
      </c>
      <c r="M183" s="99">
        <v>4.4117647058823532E-2</v>
      </c>
    </row>
    <row r="184" spans="2:14" x14ac:dyDescent="0.25">
      <c r="B184" s="75"/>
      <c r="C184" s="73"/>
      <c r="D184" s="73"/>
      <c r="E184" s="73"/>
      <c r="J184">
        <v>2</v>
      </c>
      <c r="K184" s="127" t="s">
        <v>79</v>
      </c>
      <c r="L184" s="125">
        <v>0.10714285714285714</v>
      </c>
      <c r="M184" s="125">
        <v>0.17857142857142858</v>
      </c>
      <c r="N184" s="125">
        <v>7.1428571428571425E-2</v>
      </c>
    </row>
    <row r="185" spans="2:14" x14ac:dyDescent="0.25">
      <c r="B185" s="75" t="e">
        <f>B171</f>
        <v>#REF!</v>
      </c>
      <c r="C185" s="73">
        <f>SUM(C172:E174)</f>
        <v>0.78727272727272735</v>
      </c>
      <c r="D185" s="73">
        <f>SUM(F172:H172)</f>
        <v>0.34782608695652173</v>
      </c>
      <c r="E185" s="73" t="e">
        <f>SUM(I172:K172)</f>
        <v>#REF!</v>
      </c>
      <c r="J185">
        <v>3</v>
      </c>
      <c r="K185" s="127" t="s">
        <v>80</v>
      </c>
      <c r="L185" s="125">
        <v>0.15789473684210525</v>
      </c>
      <c r="M185" s="125">
        <v>0.15789473684210525</v>
      </c>
      <c r="N185" s="125">
        <v>5.2631578947368418E-2</v>
      </c>
    </row>
    <row r="186" spans="2:14" x14ac:dyDescent="0.25">
      <c r="B186" s="75"/>
      <c r="C186" s="73"/>
      <c r="D186" s="73"/>
      <c r="E186" s="73"/>
      <c r="J186">
        <v>4</v>
      </c>
      <c r="K186" s="127" t="s">
        <v>83</v>
      </c>
      <c r="L186" s="125">
        <v>4.1666666666666664E-2</v>
      </c>
      <c r="M186" s="125">
        <v>0.41666666666666669</v>
      </c>
      <c r="N186" s="125">
        <v>0.125</v>
      </c>
    </row>
    <row r="187" spans="2:14" x14ac:dyDescent="0.25">
      <c r="B187" s="75" t="e">
        <f>B172</f>
        <v>#REF!</v>
      </c>
      <c r="C187" s="73">
        <f>SUM(C173:E173)</f>
        <v>0.22727272727272729</v>
      </c>
      <c r="D187" s="73">
        <f>SUM(F173:H173)</f>
        <v>0.2</v>
      </c>
      <c r="E187" s="73" t="e">
        <f>SUM(I173:K173)</f>
        <v>#REF!</v>
      </c>
      <c r="J187">
        <v>5</v>
      </c>
      <c r="K187" s="127" t="s">
        <v>81</v>
      </c>
      <c r="L187" s="125">
        <v>0</v>
      </c>
      <c r="M187" s="125">
        <v>0.3125</v>
      </c>
      <c r="N187" s="125">
        <v>0.125</v>
      </c>
    </row>
    <row r="188" spans="2:14" x14ac:dyDescent="0.25">
      <c r="B188" s="75"/>
      <c r="C188" s="73"/>
      <c r="D188" s="73"/>
      <c r="E188" s="73"/>
      <c r="J188">
        <v>6</v>
      </c>
      <c r="K188" s="127" t="s">
        <v>82</v>
      </c>
      <c r="L188" s="125">
        <v>4.3478260869565216E-2</v>
      </c>
      <c r="M188" s="125">
        <v>0.30434782608695654</v>
      </c>
      <c r="N188" s="125">
        <v>0</v>
      </c>
    </row>
    <row r="189" spans="2:14" x14ac:dyDescent="0.25">
      <c r="J189">
        <v>7</v>
      </c>
      <c r="K189" s="127" t="s">
        <v>84</v>
      </c>
      <c r="L189" s="125">
        <v>0.08</v>
      </c>
      <c r="M189" s="125">
        <v>0.12</v>
      </c>
      <c r="N189" s="125">
        <v>0</v>
      </c>
    </row>
  </sheetData>
  <sortState ref="K184:O189">
    <sortCondition ref="K184"/>
  </sortState>
  <mergeCells count="90">
    <mergeCell ref="O151:T151"/>
    <mergeCell ref="I151:N151"/>
    <mergeCell ref="C151:H151"/>
    <mergeCell ref="T99:T100"/>
    <mergeCell ref="B99:B100"/>
    <mergeCell ref="C139:H139"/>
    <mergeCell ref="I139:N139"/>
    <mergeCell ref="O139:T139"/>
    <mergeCell ref="B101:B102"/>
    <mergeCell ref="D101:D102"/>
    <mergeCell ref="E101:E102"/>
    <mergeCell ref="G101:G102"/>
    <mergeCell ref="H101:H102"/>
    <mergeCell ref="J101:J102"/>
    <mergeCell ref="K101:K102"/>
    <mergeCell ref="M101:M102"/>
    <mergeCell ref="N101:N102"/>
    <mergeCell ref="P101:P102"/>
    <mergeCell ref="Q101:Q102"/>
    <mergeCell ref="J99:J100"/>
    <mergeCell ref="K99:K100"/>
    <mergeCell ref="M99:M100"/>
    <mergeCell ref="N99:N100"/>
    <mergeCell ref="P99:P100"/>
    <mergeCell ref="Q99:Q100"/>
    <mergeCell ref="C101:C102"/>
    <mergeCell ref="F15:H15"/>
    <mergeCell ref="C15:E15"/>
    <mergeCell ref="B50:H50"/>
    <mergeCell ref="B51:B52"/>
    <mergeCell ref="C51:D51"/>
    <mergeCell ref="D99:D100"/>
    <mergeCell ref="E99:E100"/>
    <mergeCell ref="G99:G100"/>
    <mergeCell ref="H99:H100"/>
    <mergeCell ref="C80:E80"/>
    <mergeCell ref="C99:C100"/>
    <mergeCell ref="C63:E63"/>
    <mergeCell ref="F63:H63"/>
    <mergeCell ref="C94:E94"/>
    <mergeCell ref="F94:H94"/>
    <mergeCell ref="F166:H166"/>
    <mergeCell ref="I166:K166"/>
    <mergeCell ref="C165:K165"/>
    <mergeCell ref="C164:K164"/>
    <mergeCell ref="C166:E166"/>
    <mergeCell ref="I94:K94"/>
    <mergeCell ref="B1:N1"/>
    <mergeCell ref="I51:I52"/>
    <mergeCell ref="J51:K51"/>
    <mergeCell ref="L51:M51"/>
    <mergeCell ref="N51:O51"/>
    <mergeCell ref="B41:H41"/>
    <mergeCell ref="B42:B43"/>
    <mergeCell ref="C42:D42"/>
    <mergeCell ref="E42:F42"/>
    <mergeCell ref="G42:H42"/>
    <mergeCell ref="I50:O50"/>
    <mergeCell ref="B27:B28"/>
    <mergeCell ref="E51:F51"/>
    <mergeCell ref="G51:H51"/>
    <mergeCell ref="I15:K15"/>
    <mergeCell ref="L15:N15"/>
    <mergeCell ref="O15:Q15"/>
    <mergeCell ref="R15:T15"/>
    <mergeCell ref="U15:W15"/>
    <mergeCell ref="F80:H80"/>
    <mergeCell ref="I80:K80"/>
    <mergeCell ref="L80:N80"/>
    <mergeCell ref="O80:Q80"/>
    <mergeCell ref="R80:T80"/>
    <mergeCell ref="O63:Q63"/>
    <mergeCell ref="I63:K63"/>
    <mergeCell ref="L63:N63"/>
    <mergeCell ref="O94:Q94"/>
    <mergeCell ref="R94:T94"/>
    <mergeCell ref="F99:F100"/>
    <mergeCell ref="F101:F102"/>
    <mergeCell ref="I99:I100"/>
    <mergeCell ref="I101:I102"/>
    <mergeCell ref="L99:L100"/>
    <mergeCell ref="L101:L102"/>
    <mergeCell ref="O99:O100"/>
    <mergeCell ref="O101:O102"/>
    <mergeCell ref="R99:R100"/>
    <mergeCell ref="R101:R102"/>
    <mergeCell ref="L94:N94"/>
    <mergeCell ref="S101:S102"/>
    <mergeCell ref="T101:T102"/>
    <mergeCell ref="S99:S100"/>
  </mergeCells>
  <conditionalFormatting sqref="K120:L127 M120:M125">
    <cfRule type="cellIs" dxfId="0" priority="1" stopIfTrue="1" operator="between">
      <formula>5</formula>
      <formula>7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1"/>
  <sheetViews>
    <sheetView workbookViewId="0">
      <selection activeCell="D37" sqref="D37"/>
    </sheetView>
  </sheetViews>
  <sheetFormatPr baseColWidth="10" defaultColWidth="9.140625" defaultRowHeight="15" x14ac:dyDescent="0.25"/>
  <sheetData>
    <row r="6" spans="1:2" x14ac:dyDescent="0.25">
      <c r="A6">
        <v>1</v>
      </c>
      <c r="B6" t="s">
        <v>108</v>
      </c>
    </row>
    <row r="7" spans="1:2" x14ac:dyDescent="0.25">
      <c r="A7">
        <v>2</v>
      </c>
      <c r="B7" t="s">
        <v>109</v>
      </c>
    </row>
    <row r="8" spans="1:2" x14ac:dyDescent="0.25">
      <c r="A8">
        <v>3</v>
      </c>
      <c r="B8" t="s">
        <v>258</v>
      </c>
    </row>
    <row r="9" spans="1:2" x14ac:dyDescent="0.25">
      <c r="A9">
        <v>4</v>
      </c>
      <c r="B9" t="s">
        <v>110</v>
      </c>
    </row>
    <row r="10" spans="1:2" x14ac:dyDescent="0.25">
      <c r="A10">
        <v>5</v>
      </c>
      <c r="B10" t="s">
        <v>259</v>
      </c>
    </row>
    <row r="11" spans="1:2" x14ac:dyDescent="0.25">
      <c r="A11">
        <v>6</v>
      </c>
      <c r="B11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Fitxa Tècnica</vt:lpstr>
      <vt:lpstr>Index</vt:lpstr>
      <vt:lpstr>Resum</vt:lpstr>
      <vt:lpstr>Taules</vt:lpstr>
      <vt:lpstr>Taules comparativa</vt:lpstr>
      <vt:lpstr>Full1</vt:lpstr>
      <vt:lpstr>Taules!Área_de_impresión</vt:lpstr>
      <vt:lpstr>POBLACIÓ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usuario</cp:lastModifiedBy>
  <cp:lastPrinted>2013-11-28T11:31:46Z</cp:lastPrinted>
  <dcterms:created xsi:type="dcterms:W3CDTF">2011-09-02T08:28:18Z</dcterms:created>
  <dcterms:modified xsi:type="dcterms:W3CDTF">2013-12-02T09:41:38Z</dcterms:modified>
</cp:coreProperties>
</file>